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9000" tabRatio="636"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s>
  <definedNames>
    <definedName name="_xlnm.Print_Area" localSheetId="15">'16'!$A$1:$N$28</definedName>
  </definedNames>
  <calcPr fullCalcOnLoad="1"/>
</workbook>
</file>

<file path=xl/sharedStrings.xml><?xml version="1.0" encoding="utf-8"?>
<sst xmlns="http://schemas.openxmlformats.org/spreadsheetml/2006/main" count="679" uniqueCount="321">
  <si>
    <t>区　　　分</t>
  </si>
  <si>
    <t>中央図書館</t>
  </si>
  <si>
    <t>南図書館</t>
  </si>
  <si>
    <t>城北図書館</t>
  </si>
  <si>
    <t>西図書館</t>
  </si>
  <si>
    <t>積志図書館</t>
  </si>
  <si>
    <t>東図書館</t>
  </si>
  <si>
    <t>北図書館</t>
  </si>
  <si>
    <t>南陽図書館</t>
  </si>
  <si>
    <t>可新図書館</t>
  </si>
  <si>
    <t>計</t>
  </si>
  <si>
    <t>17　文　　　化</t>
  </si>
  <si>
    <t>駅前分室</t>
  </si>
  <si>
    <t>はまゆう図書館</t>
  </si>
  <si>
    <t>浜北図書館</t>
  </si>
  <si>
    <t>天竜図書館</t>
  </si>
  <si>
    <t>舞阪図書館</t>
  </si>
  <si>
    <t>雄踏図書館</t>
  </si>
  <si>
    <t>細江図書館</t>
  </si>
  <si>
    <t>引佐図書館</t>
  </si>
  <si>
    <t>春野図書館</t>
  </si>
  <si>
    <t>佐久間図書館</t>
  </si>
  <si>
    <t>水窪図書館</t>
  </si>
  <si>
    <t>龍山図書館</t>
  </si>
  <si>
    <t>蔵書数（冊・点）</t>
  </si>
  <si>
    <t>貸出利用冊数（冊・点）</t>
  </si>
  <si>
    <t>貸出利用者数（人）</t>
  </si>
  <si>
    <t>１　市立図書館の蔵書数、貸出利用冊数、貸出利用者数</t>
  </si>
  <si>
    <t>三ヶ日図書館</t>
  </si>
  <si>
    <t>　（注）蔵書数については平成19年3月31日現在、貸出利用冊数と貸出利用者数については平成18年度の数値を掲載。</t>
  </si>
  <si>
    <t>公民館（浜北）</t>
  </si>
  <si>
    <t>公民館（その他）</t>
  </si>
  <si>
    <t>城北自動車文庫</t>
  </si>
  <si>
    <t>天竜自動車文庫</t>
  </si>
  <si>
    <t>引佐自動車文庫</t>
  </si>
  <si>
    <t>　資料：生涯学習課（図書館）</t>
  </si>
  <si>
    <t>　　　　天竜自動車文庫と引佐自動車文庫の蔵書数については天竜図書館及び引佐図書館の蔵書数に含む。</t>
  </si>
  <si>
    <t>　　　　公民館（その他）での貸出は図書管理システムで行っていないため貸出利用冊数と貸出利用者数の統計なし。</t>
  </si>
  <si>
    <t>２　市立美術館の観覧者数</t>
  </si>
  <si>
    <t>浜　松　市　美　術　館</t>
  </si>
  <si>
    <t xml:space="preserve">（単位：日・人） </t>
  </si>
  <si>
    <t>年　　　度</t>
  </si>
  <si>
    <t>平　　　常　　　展</t>
  </si>
  <si>
    <t>企　　　画　　　展</t>
  </si>
  <si>
    <t>開 催 日 数</t>
  </si>
  <si>
    <t>観覧者総数</t>
  </si>
  <si>
    <t>日　　　数</t>
  </si>
  <si>
    <t>観 覧 者 数</t>
  </si>
  <si>
    <t>１８</t>
  </si>
  <si>
    <t>　資料：美術館</t>
  </si>
  <si>
    <t>秋　野　不　矩　美　術　館</t>
  </si>
  <si>
    <t>常　　　設　　　展</t>
  </si>
  <si>
    <t>特　　　別　　　展</t>
  </si>
  <si>
    <t>　資料：秋野不矩美術館</t>
  </si>
  <si>
    <t>平成 １４ 年度</t>
  </si>
  <si>
    <t>１５</t>
  </si>
  <si>
    <t>１６</t>
  </si>
  <si>
    <t>１７</t>
  </si>
  <si>
    <t>１８</t>
  </si>
  <si>
    <t>１６</t>
  </si>
  <si>
    <t>１７</t>
  </si>
  <si>
    <t>１８</t>
  </si>
  <si>
    <t>３　博　物　館　の　状　況</t>
  </si>
  <si>
    <t xml:space="preserve">（単位：点・人） </t>
  </si>
  <si>
    <t>年　　　度</t>
  </si>
  <si>
    <t>常 設 展 示 資 料 数</t>
  </si>
  <si>
    <t>収　　　蔵　　　資　　　料　　　数</t>
  </si>
  <si>
    <t>実　物</t>
  </si>
  <si>
    <t>パネル</t>
  </si>
  <si>
    <t>総　計</t>
  </si>
  <si>
    <t>考　古</t>
  </si>
  <si>
    <t>文　献</t>
  </si>
  <si>
    <t>民　俗</t>
  </si>
  <si>
    <t>その他</t>
  </si>
  <si>
    <t>平成 １４ 年度</t>
  </si>
  <si>
    <t>１５</t>
  </si>
  <si>
    <t>１６</t>
  </si>
  <si>
    <t>　資料：博物館　</t>
  </si>
  <si>
    <t>観覧者数</t>
  </si>
  <si>
    <t>模型･複製</t>
  </si>
  <si>
    <t>１５</t>
  </si>
  <si>
    <t>１６</t>
  </si>
  <si>
    <t>１７</t>
  </si>
  <si>
    <t>４　公民館の利用状況（平成18年度）</t>
  </si>
  <si>
    <t xml:space="preserve">（単位：件・人） </t>
  </si>
  <si>
    <t>区　　　　　分</t>
  </si>
  <si>
    <t>総　　　　数</t>
  </si>
  <si>
    <t>東　　　　部</t>
  </si>
  <si>
    <t>西　　　　部</t>
  </si>
  <si>
    <t>南　　　　部</t>
  </si>
  <si>
    <t>北　　　　部</t>
  </si>
  <si>
    <t>曳　　　　馬</t>
  </si>
  <si>
    <t>富　　　塚</t>
  </si>
  <si>
    <t>佐　鳴　台</t>
  </si>
  <si>
    <t>高　　　台</t>
  </si>
  <si>
    <t>件 数</t>
  </si>
  <si>
    <t>人　員</t>
  </si>
  <si>
    <t>講座・セミナー等</t>
  </si>
  <si>
    <t>貸館状況</t>
  </si>
  <si>
    <t>合　　　　　計</t>
  </si>
  <si>
    <t>県　　　居</t>
  </si>
  <si>
    <t>中　　　部</t>
  </si>
  <si>
    <t>天　　　　竜</t>
  </si>
  <si>
    <t>笠　　　　井</t>
  </si>
  <si>
    <t>積　　　　志</t>
  </si>
  <si>
    <t>長　　　上</t>
  </si>
  <si>
    <t>蒲</t>
  </si>
  <si>
    <t>庄　　　　内</t>
  </si>
  <si>
    <t>伊 　佐　 見</t>
  </si>
  <si>
    <t>和　　　　地</t>
  </si>
  <si>
    <t>篠　　　　原</t>
  </si>
  <si>
    <t>神　 久   呂</t>
  </si>
  <si>
    <t>入　　　　野</t>
  </si>
  <si>
    <t>南　　　　陽</t>
  </si>
  <si>
    <t>新　　　津</t>
  </si>
  <si>
    <t>白　　　脇</t>
  </si>
  <si>
    <t>五　　　島</t>
  </si>
  <si>
    <t>可　　　美</t>
  </si>
  <si>
    <t>都　　　　田</t>
  </si>
  <si>
    <t>三   方   原</t>
  </si>
  <si>
    <t>三　ヶ　日</t>
  </si>
  <si>
    <t>浜　　　名</t>
  </si>
  <si>
    <t>麁　　　玉</t>
  </si>
  <si>
    <t>中　　　瀬</t>
  </si>
  <si>
    <t>北 浜 南 部</t>
  </si>
  <si>
    <t>浜 北 中 央</t>
  </si>
  <si>
    <t>熊</t>
  </si>
  <si>
    <t>上 阿 多 古</t>
  </si>
  <si>
    <t>下 阿 多 古</t>
  </si>
  <si>
    <t>二　　　俣</t>
  </si>
  <si>
    <t>光　　　明</t>
  </si>
  <si>
    <t>佐久間浦川</t>
  </si>
  <si>
    <t>　資料：生涯学習課</t>
  </si>
  <si>
    <t>５　浜 松 科 学 館 の 利 用 状 況</t>
  </si>
  <si>
    <t>年　度　月</t>
  </si>
  <si>
    <t>総　　数</t>
  </si>
  <si>
    <t>幼　　児</t>
  </si>
  <si>
    <t>１日平均</t>
  </si>
  <si>
    <t>市　　内
小中無料</t>
  </si>
  <si>
    <t>利用時間数</t>
  </si>
  <si>
    <t>利用率</t>
  </si>
  <si>
    <t>利用者数</t>
  </si>
  <si>
    <t>年 ４月</t>
  </si>
  <si>
    <t>年 １月</t>
  </si>
  <si>
    <t>　資料：生涯学習課　　　（注）幼児は３歳以上小学校就学前の者、小人は小学校の児童及び中学校の生徒、中人</t>
  </si>
  <si>
    <t>　プラネタリウム観覧者数の１日平均＝総数/プラネタリウム投映日数</t>
  </si>
  <si>
    <t xml:space="preserve"> 　　　　　　　　　　　　　 　は高等学校の生徒、大人は高等学校の生徒以下の者を除いた者。平成15年度から</t>
  </si>
  <si>
    <t>　利用率＝利用時間数/利用可能時間数×100%</t>
  </si>
  <si>
    <t>　　　　　　　　　　　　  　  入館者数には、小中学校授業の引率者、招待者等の無料入場者を含む。</t>
  </si>
  <si>
    <t>　平成14年度までの利用時間数は利用回数とし、利用率は利用回数/(部屋数×３回(午前・午後・夜間)×開館日数)×100％</t>
  </si>
  <si>
    <t>入　　　　館　　　　者　　　　数　　　（ 人 ）</t>
  </si>
  <si>
    <t xml:space="preserve">プ　ラ　ネ　タ　リ　ウ　ム　   観 　覧 　者 　数 　(人）  </t>
  </si>
  <si>
    <t>ホール室　(１室）</t>
  </si>
  <si>
    <t>講座室　(２室）</t>
  </si>
  <si>
    <t>計</t>
  </si>
  <si>
    <t>大　　人</t>
  </si>
  <si>
    <t>中　　人</t>
  </si>
  <si>
    <t>小　　人</t>
  </si>
  <si>
    <t>幼　　児</t>
  </si>
  <si>
    <t>１日平均</t>
  </si>
  <si>
    <t>総　　数</t>
  </si>
  <si>
    <t>１７</t>
  </si>
  <si>
    <t>１８</t>
  </si>
  <si>
    <t>　 ５</t>
  </si>
  <si>
    <t xml:space="preserve"> 　６</t>
  </si>
  <si>
    <t xml:space="preserve"> 　７</t>
  </si>
  <si>
    <t xml:space="preserve"> 　８</t>
  </si>
  <si>
    <t xml:space="preserve"> 　９</t>
  </si>
  <si>
    <t>　 10</t>
  </si>
  <si>
    <t xml:space="preserve"> 　11</t>
  </si>
  <si>
    <t xml:space="preserve"> 　12</t>
  </si>
  <si>
    <t>１９</t>
  </si>
  <si>
    <t>　 ２</t>
  </si>
  <si>
    <t xml:space="preserve"> 　３</t>
  </si>
  <si>
    <t>６　動　物　園　の　入　園　者　数</t>
  </si>
  <si>
    <t xml:space="preserve">（単位：人） </t>
  </si>
  <si>
    <t>年　度　月</t>
  </si>
  <si>
    <t>総　　　数</t>
  </si>
  <si>
    <t>大　　　人</t>
  </si>
  <si>
    <t>小　　　人</t>
  </si>
  <si>
    <t>団　　　　　　　　　体</t>
  </si>
  <si>
    <t>　 ６</t>
  </si>
  <si>
    <t>　 ７</t>
  </si>
  <si>
    <t>　 ８</t>
  </si>
  <si>
    <t>　 ９</t>
  </si>
  <si>
    <t>　 11</t>
  </si>
  <si>
    <t>　 12</t>
  </si>
  <si>
    <t>　 ３</t>
  </si>
  <si>
    <t xml:space="preserve">  資料：動物園　（注）無料入園者を含む。平成15年度より小人入園無料のため団体小人の集計区分なし。</t>
  </si>
  <si>
    <t>７　動　物　園　の　飼　養　動　物　数</t>
  </si>
  <si>
    <t xml:space="preserve">（単位：種・点） </t>
  </si>
  <si>
    <t>合　　　　　　　計</t>
  </si>
  <si>
    <t>哺　　　乳　　　類</t>
  </si>
  <si>
    <t>鳥　　　　　　　類</t>
  </si>
  <si>
    <t>種　　　類</t>
  </si>
  <si>
    <t>点　　　数</t>
  </si>
  <si>
    <t xml:space="preserve">  資料：動物園</t>
  </si>
  <si>
    <t>８　フ ラ ワ ー パ ー ク の 入 園 者 数</t>
  </si>
  <si>
    <t>年　 度　 月</t>
  </si>
  <si>
    <t>合　　　計</t>
  </si>
  <si>
    <t>一　　　　　　　般</t>
  </si>
  <si>
    <t>団　　　　　　　　　　　　体</t>
  </si>
  <si>
    <t>高 　齢 　者　 ・　 心　 身 　障　 害　 者</t>
  </si>
  <si>
    <t>動　 物　 園　 と　 共　 通</t>
  </si>
  <si>
    <t>指　　 　　 　 数
平成14年度＝100
平成14年度同月＝100</t>
  </si>
  <si>
    <t>小 中 学 生</t>
  </si>
  <si>
    <t>高　校　生</t>
  </si>
  <si>
    <t>高　齢　者</t>
  </si>
  <si>
    <t>　資料：フラワー・フルーツパーク公社</t>
  </si>
  <si>
    <t>９　フ ル ー ツ パ ー ク の 入 園 者 数</t>
  </si>
  <si>
    <t>高　　齢　　者</t>
  </si>
  <si>
    <t>大　　　　　人</t>
  </si>
  <si>
    <t>小　中　学　生</t>
  </si>
  <si>
    <t>10　市営体育施設の利用状況（平成18年度）</t>
  </si>
  <si>
    <t xml:space="preserve">（単位：人・件） </t>
  </si>
  <si>
    <t>区　　　　　　　　　　分</t>
  </si>
  <si>
    <t>利　　　用　　　人　　　員</t>
  </si>
  <si>
    <t>利　　　用　　　件　　　数</t>
  </si>
  <si>
    <t>陸　　上　　競　　技　　場</t>
  </si>
  <si>
    <t>野　　　　　球　　　　　場</t>
  </si>
  <si>
    <t>庭　　　　　球　　　　　場</t>
  </si>
  <si>
    <t>弓　　　　　道　　　　　場</t>
  </si>
  <si>
    <t>　資料：スポーツ振興課　（注）陸上競技場の利用件数は専用利用。有料分のみ。</t>
  </si>
  <si>
    <t>11　体　育　館　の　利　用　状　況</t>
  </si>
  <si>
    <t>総　　　　　　　　　　　　　計</t>
  </si>
  <si>
    <t>ア　マ　チ　ュ　ア　ス　ポ　ー　ツ</t>
  </si>
  <si>
    <t>一　　　　般　　　　公　　　　開</t>
  </si>
  <si>
    <t>そ　　　　　　　の　　　　　　　他</t>
  </si>
  <si>
    <t>件　　　　数</t>
  </si>
  <si>
    <t>人　　　　員</t>
  </si>
  <si>
    <t>件　　　　　数</t>
  </si>
  <si>
    <t>人　　　　　員</t>
  </si>
  <si>
    <t>　 ３</t>
  </si>
  <si>
    <t>　資料：南部公園管理事務所</t>
  </si>
  <si>
    <t>平成 １４ 年度</t>
  </si>
  <si>
    <t>１５</t>
  </si>
  <si>
    <t>１６</t>
  </si>
  <si>
    <t>１７</t>
  </si>
  <si>
    <t>１８</t>
  </si>
  <si>
    <t>12　浜松アリーナ（メイン・サブ）の月別利用状況</t>
  </si>
  <si>
    <t>利　用　件　数</t>
  </si>
  <si>
    <t>利　用　人　員</t>
  </si>
  <si>
    <t>　資料：東区区振興課　（注）件数は、午前・午後・夜間を各１件とする。</t>
  </si>
  <si>
    <t>メ　イ　ン　ア　リ　ー　ナ</t>
  </si>
  <si>
    <t>サ　ブ　ア　リ　ー　ナ</t>
  </si>
  <si>
    <t>13　アクトシティ浜松の利用状況（利用日数）</t>
  </si>
  <si>
    <t xml:space="preserve">（単位：日） </t>
  </si>
  <si>
    <t>年　 度 　月</t>
  </si>
  <si>
    <t>大ホール</t>
  </si>
  <si>
    <t>中ホール</t>
  </si>
  <si>
    <t>コ　　ン　　グ　　レ　　ス　　セ　　ン　　タ　　ー</t>
  </si>
  <si>
    <t>展示イベント
ホ　 ー 　ル
（３ブロック）</t>
  </si>
  <si>
    <t>研　　　　修　　　　交　　　　流　　　　セ　　　　ン　　　　タ　　　　ー</t>
  </si>
  <si>
    <t>計</t>
  </si>
  <si>
    <t>２　　階</t>
  </si>
  <si>
    <t>３　　階</t>
  </si>
  <si>
    <t>４　　階</t>
  </si>
  <si>
    <t>５　　階</t>
  </si>
  <si>
    <t>６　　階</t>
  </si>
  <si>
    <t>（３室）</t>
  </si>
  <si>
    <t>（２室）</t>
  </si>
  <si>
    <t>（４室）</t>
  </si>
  <si>
    <t>（８室）</t>
  </si>
  <si>
    <t>（５室）</t>
  </si>
  <si>
    <t>／</t>
  </si>
  <si>
    <t>１５</t>
  </si>
  <si>
    <t>／</t>
  </si>
  <si>
    <t>年 １月</t>
  </si>
  <si>
    <t>　資料：文化政策課　（注）年度の数字 … 利用日数／利用可能日数　　利用率＝利用日数／利用可能日数</t>
  </si>
  <si>
    <t>　　　　　　　　　　　　　　　　　　　　　（利用率（％））</t>
  </si>
  <si>
    <t>（６室）</t>
  </si>
  <si>
    <t>平成 １４ 年度</t>
  </si>
  <si>
    <t>14　テ レ ビ の 受 信 契 約 数</t>
  </si>
  <si>
    <t xml:space="preserve">（単位：台） </t>
  </si>
  <si>
    <t>年　　　　度</t>
  </si>
  <si>
    <t>契　　　　　　　　　　約　　　　　　　　　　件　　　　　　　　　　数</t>
  </si>
  <si>
    <t>合　　　　　　　計</t>
  </si>
  <si>
    <t>地　　上　　契　　約</t>
  </si>
  <si>
    <t>衛　　星　　契　　約</t>
  </si>
  <si>
    <t>平成 １４ 年度末</t>
  </si>
  <si>
    <t>　資料：ＮＨＫ浜松放送局　（注）無料を含む。</t>
  </si>
  <si>
    <t>１５　</t>
  </si>
  <si>
    <t>１６　</t>
  </si>
  <si>
    <t>１７　</t>
  </si>
  <si>
    <t>１８　</t>
  </si>
  <si>
    <t>15　指定文化財集計表</t>
  </si>
  <si>
    <t xml:space="preserve">平成19年4月1日現在 </t>
  </si>
  <si>
    <t>区分</t>
  </si>
  <si>
    <t>合計</t>
  </si>
  <si>
    <t>内訳</t>
  </si>
  <si>
    <t>国</t>
  </si>
  <si>
    <t>県</t>
  </si>
  <si>
    <t>市</t>
  </si>
  <si>
    <t>記念物</t>
  </si>
  <si>
    <t>史跡</t>
  </si>
  <si>
    <t>名勝</t>
  </si>
  <si>
    <t>天然記念物</t>
  </si>
  <si>
    <t>有形文化財</t>
  </si>
  <si>
    <t>工芸品</t>
  </si>
  <si>
    <t>考古資料</t>
  </si>
  <si>
    <t>建造物</t>
  </si>
  <si>
    <t>彫刻</t>
  </si>
  <si>
    <t>典籍</t>
  </si>
  <si>
    <t>古文書</t>
  </si>
  <si>
    <t>絵画</t>
  </si>
  <si>
    <t>書跡</t>
  </si>
  <si>
    <t>歴史資料</t>
  </si>
  <si>
    <t>無形文化財</t>
  </si>
  <si>
    <t>工芸技術</t>
  </si>
  <si>
    <t>民俗文化財</t>
  </si>
  <si>
    <t>有形</t>
  </si>
  <si>
    <t>無形</t>
  </si>
  <si>
    <t>総数</t>
  </si>
  <si>
    <t>　資料：生涯学習課（文化財担当）</t>
  </si>
  <si>
    <t>16　観光交流客数</t>
  </si>
  <si>
    <t>観 光 交 流 客 数</t>
  </si>
  <si>
    <t>前 年 比</t>
  </si>
  <si>
    <t>宿 泊 客 数</t>
  </si>
  <si>
    <t>　資料：観光コンベンション課</t>
  </si>
  <si>
    <t>　（注）観光交流客数：宿泊客数及び観光施設、スポーツレクリエーション施設、観光行事、</t>
  </si>
  <si>
    <t>　　　　　　　　　　　イベント等への入場者数・参加者数の集計。</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</si>
</sst>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0"/>
    <numFmt numFmtId="178" formatCode="#\ ##0;&quot;△&quot;#\ ##0"/>
    <numFmt numFmtId="179" formatCode="#\ ##0\ \ \ \ \ ;;#\-\ \ \ \ \ "/>
    <numFmt numFmtId="180" formatCode="#\ ##0\ ;;#\-\ "/>
    <numFmt numFmtId="181" formatCode="#\ ##0\ \ \ \ ;;#\-\ \ \ \ "/>
    <numFmt numFmtId="182" formatCode="#\ ##0\ \ \ ;;#\-\ \ \ "/>
    <numFmt numFmtId="183" formatCode="#\ ###\ ##0\ ;;#\-\ "/>
    <numFmt numFmtId="184" formatCode="#\ ###\ ##0.00\ ;;#\-\ "/>
    <numFmt numFmtId="185" formatCode="#\ ##0\ \ ;;#\-\ \ "/>
    <numFmt numFmtId="186" formatCode="#\ ##0\ \ \ \ \ \ \ ;;#\-\ \ \ \ \ \ \ "/>
    <numFmt numFmtId="187" formatCode="#\ ##0\ &quot;巻&quot;\ ;;#\-\ "/>
    <numFmt numFmtId="188" formatCode="#\ ###\ ##0\ \ \ \ \ ;;#\-\ \ \ \ \ "/>
    <numFmt numFmtId="189" formatCode="#\ ###\ ##0.0\ \ \ \ \ ;;#\-\ \ \ \ \ "/>
    <numFmt numFmtId="190" formatCode="#\ ##0\ \ \ \ \ \ \ \ \ \ ;;#\-\ \ \ \ \ \ \ \ \ \ "/>
    <numFmt numFmtId="191" formatCode="#\ ##0.0\ \ ;;#\-\ \ "/>
    <numFmt numFmtId="192" formatCode="#\ ##0\ \ \ \ \ \ ;;#\-\ \ \ \ \ \ "/>
    <numFmt numFmtId="193" formatCode="#\ ##0\ ;;#\-"/>
    <numFmt numFmtId="194" formatCode="#\ ##0;;#\-"/>
    <numFmt numFmtId="195" formatCode="&quot;(&quot;\ #\ ##0.0&quot;)&quot;;;#\-"/>
    <numFmt numFmtId="196" formatCode="\ #\ ##0\ \ \ \ \ ;;#\-\ \ \ \ \ "/>
    <numFmt numFmtId="197" formatCode="#\ ##0.0\ ;;#\-\ "/>
    <numFmt numFmtId="198" formatCode="#\ ##0\ \ \ "/>
    <numFmt numFmtId="199" formatCode="0.00\ "/>
    <numFmt numFmtId="200" formatCode="#\ ##0\ \ \ \ \ \ \ "/>
    <numFmt numFmtId="201" formatCode="#\ ##0\ \ \ \ \ \ \ ;;#\-"/>
    <numFmt numFmtId="202" formatCode="#\ ##0.0\ \ \ \ \ \ \ \ \ ;;#\-\ \ \ \ \ \ \ \ \ \ "/>
    <numFmt numFmtId="203" formatCode="\ #\ ##0;;#\-"/>
    <numFmt numFmtId="204" formatCode="\ #\ ##0\ \ \ \ ;;#\-\ \ \ \ "/>
    <numFmt numFmtId="205" formatCode="0_ "/>
    <numFmt numFmtId="206" formatCode="\ #\ ##0\ \ \ \ \ \ ;;#\-\ \ \ \ "/>
    <numFmt numFmtId="207" formatCode="\ #\ ##0\ \ \ \ \ \ ;;#\-\ \ \ \ \ \ "/>
    <numFmt numFmtId="208" formatCode="#\ ###\ ##0\ \ ;;#\-\ \ "/>
    <numFmt numFmtId="209" formatCode="#\ ###\ ##0.00\ \ ;;#\-\ \ "/>
    <numFmt numFmtId="210" formatCode="0.00\ \ "/>
    <numFmt numFmtId="211" formatCode="#\ ##0.0\ \ \ \ \ \ \ ;;#\-\ \ \ \ \ \ \ \ "/>
    <numFmt numFmtId="212" formatCode="#\ ##0.0\ \ \ \ \ \ \ \ ;;#\-\ \ \ \ \ \ \ \ \ "/>
    <numFmt numFmtId="213" formatCode="#\ ###\ ##0"/>
    <numFmt numFmtId="214" formatCode="#\ ###\ ##0\ \ \ "/>
    <numFmt numFmtId="215" formatCode="#\ ###\ ##0\ \ \ \ \ "/>
    <numFmt numFmtId="216" formatCode="#\ ###\ ##0\ \ \ \ "/>
    <numFmt numFmtId="217" formatCode="&quot;Yes&quot;;&quot;Yes&quot;;&quot;No&quot;"/>
    <numFmt numFmtId="218" formatCode="&quot;True&quot;;&quot;True&quot;;&quot;False&quot;"/>
    <numFmt numFmtId="219" formatCode="&quot;On&quot;;&quot;On&quot;;&quot;Off&quot;"/>
    <numFmt numFmtId="220" formatCode="[$€-2]\ #,##0.00_);[Red]\([$€-2]\ #,##0.00\)"/>
    <numFmt numFmtId="221" formatCode="#,##0.0_ ;[Red]\-#,##0.0\ "/>
    <numFmt numFmtId="222" formatCode="#,##0_);[Red]\(#,##0\)"/>
    <numFmt numFmtId="223" formatCode="#\ ##0\ \ \ \ \ \ \ \ ;;#\-\ \ \ \ \ \ \ \ \ "/>
    <numFmt numFmtId="224" formatCode="0;&quot;△ &quot;0"/>
    <numFmt numFmtId="225" formatCode="0.0%"/>
    <numFmt numFmtId="226" formatCode="0.0%\ \ "/>
  </numFmts>
  <fonts count="23">
    <font>
      <sz val="11"/>
      <name val="ＭＳ Ｐゴシック"/>
      <family val="0"/>
    </font>
    <font>
      <sz val="6"/>
      <name val="ＭＳ Ｐゴシック"/>
      <family val="3"/>
    </font>
    <font>
      <sz val="9"/>
      <name val="ＭＳ 明朝"/>
      <family val="1"/>
    </font>
    <font>
      <sz val="14"/>
      <name val="ＭＳ 明朝"/>
      <family val="1"/>
    </font>
    <font>
      <sz val="10.5"/>
      <name val="ＭＳ 明朝"/>
      <family val="1"/>
    </font>
    <font>
      <sz val="16"/>
      <name val="ＭＳ 明朝"/>
      <family val="1"/>
    </font>
    <font>
      <b/>
      <sz val="9"/>
      <name val="ＭＳ ゴシック"/>
      <family val="3"/>
    </font>
    <font>
      <u val="single"/>
      <sz val="11"/>
      <color indexed="12"/>
      <name val="ＭＳ Ｐゴシック"/>
      <family val="3"/>
    </font>
    <font>
      <u val="single"/>
      <sz val="11"/>
      <color indexed="36"/>
      <name val="ＭＳ Ｐゴシック"/>
      <family val="3"/>
    </font>
    <font>
      <sz val="21"/>
      <name val="ＭＳ ゴシック"/>
      <family val="3"/>
    </font>
    <font>
      <sz val="11"/>
      <name val="ＭＳ 明朝"/>
      <family val="1"/>
    </font>
    <font>
      <sz val="12"/>
      <name val="ＭＳ 明朝"/>
      <family val="1"/>
    </font>
    <font>
      <b/>
      <sz val="11"/>
      <name val="ＭＳ 明朝"/>
      <family val="1"/>
    </font>
    <font>
      <b/>
      <sz val="9"/>
      <color indexed="10"/>
      <name val="ＭＳ ゴシック"/>
      <family val="3"/>
    </font>
    <font>
      <sz val="8.5"/>
      <name val="ＭＳ 明朝"/>
      <family val="1"/>
    </font>
    <font>
      <sz val="7.3"/>
      <name val="ＭＳ 明朝"/>
      <family val="1"/>
    </font>
    <font>
      <sz val="8.6"/>
      <name val="ＭＳ 明朝"/>
      <family val="1"/>
    </font>
    <font>
      <b/>
      <sz val="8.6"/>
      <name val="ＭＳ ゴシック"/>
      <family val="3"/>
    </font>
    <font>
      <b/>
      <sz val="8.5"/>
      <name val="ＭＳ ゴシック"/>
      <family val="3"/>
    </font>
    <font>
      <sz val="8"/>
      <name val="ＭＳ 明朝"/>
      <family val="1"/>
    </font>
    <font>
      <sz val="7"/>
      <name val="ＭＳ 明朝"/>
      <family val="1"/>
    </font>
    <font>
      <sz val="9"/>
      <name val="ＭＳ Ｐゴシック"/>
      <family val="3"/>
    </font>
    <font>
      <sz val="9"/>
      <color indexed="10"/>
      <name val="ＭＳ 明朝"/>
      <family val="1"/>
    </font>
  </fonts>
  <fills count="2">
    <fill>
      <patternFill/>
    </fill>
    <fill>
      <patternFill patternType="gray125"/>
    </fill>
  </fills>
  <borders count="27">
    <border>
      <left/>
      <right/>
      <top/>
      <bottom/>
      <diagonal/>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style="thin"/>
      <top style="medium"/>
      <bottom>
        <color indexed="63"/>
      </bottom>
    </border>
    <border>
      <left style="thin"/>
      <right style="thin"/>
      <top>
        <color indexed="63"/>
      </top>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vertical="center"/>
      <protection/>
    </xf>
    <xf numFmtId="0" fontId="3" fillId="0" borderId="0">
      <alignment/>
      <protection/>
    </xf>
    <xf numFmtId="0" fontId="3" fillId="0" borderId="0">
      <alignment/>
      <protection/>
    </xf>
    <xf numFmtId="0" fontId="8" fillId="0" borderId="0" applyNumberFormat="0" applyFill="0" applyBorder="0" applyAlignment="0" applyProtection="0"/>
  </cellStyleXfs>
  <cellXfs count="401">
    <xf numFmtId="0" fontId="0" fillId="0" borderId="0" xfId="0" applyAlignment="1">
      <alignment/>
    </xf>
    <xf numFmtId="49" fontId="2" fillId="0" borderId="0" xfId="0" applyNumberFormat="1" applyFont="1" applyAlignment="1">
      <alignment/>
    </xf>
    <xf numFmtId="0" fontId="2" fillId="0" borderId="0" xfId="0" applyFont="1" applyAlignment="1">
      <alignment/>
    </xf>
    <xf numFmtId="49" fontId="2" fillId="0" borderId="0" xfId="0" applyNumberFormat="1" applyFont="1" applyBorder="1" applyAlignment="1">
      <alignment horizontal="center"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49" fontId="2" fillId="0" borderId="0" xfId="0" applyNumberFormat="1" applyFont="1" applyBorder="1" applyAlignment="1">
      <alignment horizontal="distributed"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49" fontId="2" fillId="0" borderId="2" xfId="0" applyNumberFormat="1" applyFont="1" applyBorder="1" applyAlignment="1">
      <alignment horizontal="center" vertical="center"/>
    </xf>
    <xf numFmtId="176" fontId="2" fillId="0" borderId="1" xfId="0" applyNumberFormat="1" applyFont="1" applyBorder="1" applyAlignment="1">
      <alignment horizontal="center" vertical="center"/>
    </xf>
    <xf numFmtId="0" fontId="2" fillId="0" borderId="0" xfId="0" applyFont="1" applyBorder="1" applyAlignment="1">
      <alignment horizontal="right" vertical="center"/>
    </xf>
    <xf numFmtId="49" fontId="6" fillId="0" borderId="0"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2" fillId="0" borderId="0" xfId="0" applyNumberFormat="1" applyFont="1" applyBorder="1" applyAlignment="1">
      <alignment horizontal="left"/>
    </xf>
    <xf numFmtId="0" fontId="2" fillId="0" borderId="0" xfId="0" applyFont="1" applyBorder="1" applyAlignment="1">
      <alignment/>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2" fillId="0" borderId="2" xfId="0" applyNumberFormat="1" applyFont="1" applyBorder="1" applyAlignment="1">
      <alignment horizontal="center" vertical="center"/>
    </xf>
    <xf numFmtId="176" fontId="2" fillId="0" borderId="5" xfId="0" applyNumberFormat="1" applyFont="1" applyBorder="1" applyAlignment="1">
      <alignment horizontal="center" vertical="center"/>
    </xf>
    <xf numFmtId="49" fontId="2" fillId="0" borderId="0" xfId="0" applyNumberFormat="1" applyFont="1" applyFill="1" applyBorder="1" applyAlignment="1">
      <alignment horizontal="distributed" vertical="center"/>
    </xf>
    <xf numFmtId="0" fontId="2" fillId="0" borderId="0" xfId="0" applyFont="1" applyFill="1" applyAlignment="1">
      <alignment/>
    </xf>
    <xf numFmtId="49" fontId="2" fillId="0" borderId="0" xfId="0" applyNumberFormat="1" applyFont="1" applyFill="1" applyBorder="1" applyAlignment="1">
      <alignment horizontal="center" vertical="center" shrinkToFit="1"/>
    </xf>
    <xf numFmtId="49" fontId="4" fillId="0" borderId="0" xfId="24" applyNumberFormat="1" applyFont="1" applyBorder="1" applyAlignment="1" applyProtection="1">
      <alignment vertical="top"/>
      <protection/>
    </xf>
    <xf numFmtId="49" fontId="5" fillId="0" borderId="0" xfId="0" applyNumberFormat="1" applyFont="1" applyBorder="1" applyAlignment="1">
      <alignment horizontal="center"/>
    </xf>
    <xf numFmtId="179" fontId="2" fillId="0" borderId="0" xfId="0" applyNumberFormat="1" applyFont="1" applyBorder="1" applyAlignment="1">
      <alignment vertical="center"/>
    </xf>
    <xf numFmtId="49" fontId="4" fillId="0" borderId="0" xfId="24" applyNumberFormat="1" applyFont="1" applyAlignment="1" applyProtection="1">
      <alignment horizontal="right" vertical="top"/>
      <protection/>
    </xf>
    <xf numFmtId="0" fontId="2" fillId="0" borderId="0" xfId="0" applyFont="1" applyFill="1" applyBorder="1" applyAlignment="1">
      <alignment/>
    </xf>
    <xf numFmtId="0" fontId="2" fillId="0" borderId="0" xfId="0" applyFont="1" applyFill="1" applyBorder="1" applyAlignment="1">
      <alignment/>
    </xf>
    <xf numFmtId="176" fontId="2" fillId="0" borderId="0" xfId="0" applyNumberFormat="1" applyFont="1" applyFill="1" applyBorder="1" applyAlignment="1">
      <alignment horizontal="righ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Border="1" applyAlignment="1">
      <alignment vertical="center"/>
    </xf>
    <xf numFmtId="176" fontId="2" fillId="0" borderId="1" xfId="0" applyNumberFormat="1" applyFont="1" applyBorder="1" applyAlignment="1">
      <alignment horizontal="center" vertical="center" shrinkToFit="1"/>
    </xf>
    <xf numFmtId="0" fontId="2" fillId="0" borderId="0" xfId="0" applyFont="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Border="1" applyAlignment="1">
      <alignment vertical="center"/>
    </xf>
    <xf numFmtId="0" fontId="12" fillId="0" borderId="0" xfId="0" applyFont="1" applyAlignment="1">
      <alignment/>
    </xf>
    <xf numFmtId="49" fontId="6" fillId="0" borderId="0"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xf>
    <xf numFmtId="0" fontId="10" fillId="0" borderId="0" xfId="0" applyFont="1" applyAlignment="1">
      <alignment/>
    </xf>
    <xf numFmtId="49" fontId="2" fillId="0" borderId="0" xfId="0" applyNumberFormat="1" applyFont="1" applyBorder="1" applyAlignment="1">
      <alignment horizontal="right" vertical="center"/>
    </xf>
    <xf numFmtId="0" fontId="2" fillId="0" borderId="9" xfId="0" applyFont="1" applyBorder="1" applyAlignment="1">
      <alignment horizontal="center"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180" fontId="2" fillId="0" borderId="1" xfId="0" applyNumberFormat="1" applyFont="1" applyBorder="1" applyAlignment="1">
      <alignment vertical="center"/>
    </xf>
    <xf numFmtId="180" fontId="2" fillId="0" borderId="0" xfId="0" applyNumberFormat="1" applyFont="1" applyBorder="1" applyAlignment="1">
      <alignment vertical="center"/>
    </xf>
    <xf numFmtId="49" fontId="2" fillId="0" borderId="4" xfId="0" applyNumberFormat="1" applyFont="1" applyBorder="1" applyAlignment="1">
      <alignment horizontal="center" vertical="center"/>
    </xf>
    <xf numFmtId="187" fontId="2" fillId="0" borderId="0" xfId="0" applyNumberFormat="1" applyFont="1" applyBorder="1" applyAlignment="1">
      <alignment vertical="center"/>
    </xf>
    <xf numFmtId="180" fontId="6" fillId="0" borderId="0" xfId="0" applyNumberFormat="1" applyFont="1" applyBorder="1" applyAlignment="1">
      <alignment vertical="center"/>
    </xf>
    <xf numFmtId="180" fontId="13" fillId="0" borderId="0" xfId="0" applyNumberFormat="1" applyFont="1" applyBorder="1" applyAlignment="1">
      <alignment vertical="center"/>
    </xf>
    <xf numFmtId="187" fontId="6" fillId="0" borderId="0" xfId="0" applyNumberFormat="1" applyFont="1" applyBorder="1" applyAlignment="1">
      <alignment vertical="center"/>
    </xf>
    <xf numFmtId="187" fontId="13" fillId="0" borderId="0" xfId="0" applyNumberFormat="1" applyFont="1" applyBorder="1" applyAlignment="1">
      <alignment vertical="center"/>
    </xf>
    <xf numFmtId="0" fontId="2" fillId="0" borderId="5" xfId="0" applyFont="1" applyBorder="1" applyAlignment="1">
      <alignment horizontal="center" vertical="center"/>
    </xf>
    <xf numFmtId="180" fontId="2" fillId="0" borderId="1" xfId="0" applyNumberFormat="1" applyFont="1" applyBorder="1" applyAlignment="1">
      <alignment vertical="center"/>
    </xf>
    <xf numFmtId="0" fontId="2" fillId="0" borderId="1" xfId="0" applyFont="1" applyBorder="1" applyAlignment="1">
      <alignment vertical="center"/>
    </xf>
    <xf numFmtId="0" fontId="0" fillId="0" borderId="0" xfId="0" applyBorder="1" applyAlignment="1">
      <alignment/>
    </xf>
    <xf numFmtId="49" fontId="4" fillId="0" borderId="0" xfId="24" applyNumberFormat="1" applyFont="1" applyBorder="1" applyAlignment="1" applyProtection="1">
      <alignment horizontal="right" vertical="top"/>
      <protection/>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6"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xf>
    <xf numFmtId="187" fontId="13" fillId="0" borderId="0" xfId="0" applyNumberFormat="1" applyFont="1" applyBorder="1" applyAlignment="1">
      <alignment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183" fontId="6" fillId="0" borderId="3" xfId="0" applyNumberFormat="1" applyFont="1" applyBorder="1" applyAlignment="1">
      <alignment vertical="center"/>
    </xf>
    <xf numFmtId="183" fontId="6" fillId="0" borderId="0" xfId="0" applyNumberFormat="1" applyFont="1" applyBorder="1" applyAlignment="1">
      <alignment vertical="center"/>
    </xf>
    <xf numFmtId="183" fontId="2" fillId="0" borderId="0" xfId="0" applyNumberFormat="1" applyFont="1" applyBorder="1" applyAlignment="1">
      <alignment vertical="center"/>
    </xf>
    <xf numFmtId="0" fontId="2" fillId="0" borderId="2" xfId="0" applyFont="1" applyBorder="1" applyAlignment="1">
      <alignment horizontal="center" vertical="center"/>
    </xf>
    <xf numFmtId="183" fontId="2" fillId="0" borderId="3" xfId="0" applyNumberFormat="1" applyFont="1" applyBorder="1" applyAlignment="1">
      <alignment vertical="center"/>
    </xf>
    <xf numFmtId="0" fontId="14" fillId="0" borderId="2" xfId="0" applyFont="1" applyBorder="1" applyAlignment="1">
      <alignment horizontal="center" vertical="center"/>
    </xf>
    <xf numFmtId="0" fontId="14" fillId="0" borderId="1" xfId="0" applyFont="1" applyBorder="1" applyAlignment="1">
      <alignment horizontal="center" vertical="center"/>
    </xf>
    <xf numFmtId="183" fontId="6" fillId="0" borderId="3" xfId="0" applyNumberFormat="1" applyFont="1" applyBorder="1" applyAlignment="1">
      <alignment vertical="center" shrinkToFit="1"/>
    </xf>
    <xf numFmtId="183" fontId="6" fillId="0" borderId="0" xfId="0" applyNumberFormat="1" applyFont="1" applyBorder="1" applyAlignment="1">
      <alignment vertical="center" shrinkToFit="1"/>
    </xf>
    <xf numFmtId="0" fontId="2" fillId="0" borderId="18" xfId="0" applyFont="1" applyBorder="1" applyAlignment="1">
      <alignment horizontal="center" vertical="center"/>
    </xf>
    <xf numFmtId="176" fontId="2" fillId="0" borderId="8" xfId="0" applyNumberFormat="1" applyFont="1" applyBorder="1" applyAlignment="1">
      <alignment horizontal="center" vertical="center" shrinkToFit="1"/>
    </xf>
    <xf numFmtId="0" fontId="0" fillId="0" borderId="0" xfId="0" applyFill="1" applyAlignment="1">
      <alignment/>
    </xf>
    <xf numFmtId="49" fontId="4" fillId="0" borderId="0" xfId="24" applyNumberFormat="1" applyFont="1" applyFill="1" applyBorder="1" applyAlignment="1" applyProtection="1">
      <alignment vertical="top"/>
      <protection/>
    </xf>
    <xf numFmtId="49" fontId="2" fillId="0" borderId="0" xfId="0" applyNumberFormat="1" applyFont="1" applyFill="1" applyBorder="1" applyAlignment="1">
      <alignment horizontal="right" vertical="center"/>
    </xf>
    <xf numFmtId="49" fontId="4" fillId="0" borderId="0" xfId="24" applyNumberFormat="1" applyFont="1" applyFill="1" applyAlignment="1" applyProtection="1">
      <alignment horizontal="right" vertical="top"/>
      <protection/>
    </xf>
    <xf numFmtId="49" fontId="2" fillId="0" borderId="6" xfId="0" applyNumberFormat="1" applyFont="1" applyFill="1" applyBorder="1" applyAlignment="1">
      <alignment horizontal="center" vertical="center"/>
    </xf>
    <xf numFmtId="180" fontId="6" fillId="0" borderId="0" xfId="0" applyNumberFormat="1" applyFont="1" applyBorder="1" applyAlignment="1">
      <alignment vertical="center"/>
    </xf>
    <xf numFmtId="49" fontId="6" fillId="0" borderId="0"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0" fontId="14" fillId="0" borderId="6" xfId="0" applyFont="1" applyFill="1" applyBorder="1" applyAlignment="1">
      <alignment horizontal="center" vertical="center" wrapText="1"/>
    </xf>
    <xf numFmtId="49" fontId="15" fillId="0" borderId="6"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shrinkToFit="1"/>
    </xf>
    <xf numFmtId="49" fontId="2" fillId="0" borderId="3" xfId="0" applyNumberFormat="1" applyFont="1" applyFill="1" applyBorder="1" applyAlignment="1">
      <alignment horizontal="center" vertical="center"/>
    </xf>
    <xf numFmtId="180" fontId="2" fillId="0" borderId="0" xfId="0" applyNumberFormat="1" applyFont="1" applyFill="1" applyBorder="1" applyAlignment="1">
      <alignment vertical="center"/>
    </xf>
    <xf numFmtId="197" fontId="2" fillId="0" borderId="0" xfId="0" applyNumberFormat="1" applyFont="1" applyFill="1" applyBorder="1" applyAlignment="1">
      <alignment vertical="center"/>
    </xf>
    <xf numFmtId="180" fontId="2" fillId="0" borderId="0" xfId="0" applyNumberFormat="1" applyFont="1" applyFill="1" applyBorder="1" applyAlignment="1">
      <alignment vertical="center" shrinkToFit="1"/>
    </xf>
    <xf numFmtId="197" fontId="2" fillId="0" borderId="0" xfId="0" applyNumberFormat="1" applyFont="1" applyFill="1" applyBorder="1" applyAlignment="1">
      <alignment vertical="center" shrinkToFit="1"/>
    </xf>
    <xf numFmtId="0" fontId="10" fillId="0" borderId="0" xfId="0" applyFont="1" applyBorder="1" applyAlignment="1">
      <alignment/>
    </xf>
    <xf numFmtId="180" fontId="6" fillId="0" borderId="0" xfId="0" applyNumberFormat="1" applyFont="1" applyFill="1" applyBorder="1" applyAlignment="1">
      <alignment vertical="center"/>
    </xf>
    <xf numFmtId="180" fontId="6" fillId="0" borderId="0" xfId="0" applyNumberFormat="1" applyFont="1" applyFill="1" applyBorder="1" applyAlignment="1">
      <alignment vertical="center" shrinkToFit="1"/>
    </xf>
    <xf numFmtId="197" fontId="6" fillId="0" borderId="0" xfId="0" applyNumberFormat="1" applyFont="1" applyFill="1" applyBorder="1" applyAlignment="1">
      <alignment vertical="center" shrinkToFit="1"/>
    </xf>
    <xf numFmtId="221" fontId="6" fillId="0" borderId="0" xfId="0" applyNumberFormat="1" applyFont="1" applyFill="1" applyBorder="1" applyAlignment="1">
      <alignment vertical="center" shrinkToFit="1"/>
    </xf>
    <xf numFmtId="49" fontId="2" fillId="0" borderId="0" xfId="0" applyNumberFormat="1" applyFont="1" applyFill="1" applyBorder="1" applyAlignment="1">
      <alignment horizontal="left" vertical="center"/>
    </xf>
    <xf numFmtId="49" fontId="2" fillId="0" borderId="4" xfId="0" applyNumberFormat="1" applyFont="1" applyFill="1" applyBorder="1" applyAlignment="1">
      <alignment horizontal="left" vertical="center"/>
    </xf>
    <xf numFmtId="205" fontId="2" fillId="0" borderId="0" xfId="0" applyNumberFormat="1" applyFont="1" applyFill="1" applyBorder="1" applyAlignment="1">
      <alignment horizontal="center" vertical="center"/>
    </xf>
    <xf numFmtId="221" fontId="2" fillId="0" borderId="0" xfId="0" applyNumberFormat="1" applyFont="1" applyFill="1" applyBorder="1" applyAlignment="1">
      <alignment vertical="center"/>
    </xf>
    <xf numFmtId="49" fontId="2" fillId="0" borderId="2" xfId="0" applyNumberFormat="1" applyFont="1" applyFill="1" applyBorder="1" applyAlignment="1">
      <alignment horizontal="center" vertical="center"/>
    </xf>
    <xf numFmtId="176" fontId="5" fillId="0" borderId="0" xfId="0" applyNumberFormat="1" applyFont="1" applyFill="1" applyBorder="1" applyAlignment="1">
      <alignment horizontal="center"/>
    </xf>
    <xf numFmtId="49" fontId="2" fillId="0" borderId="0" xfId="0" applyNumberFormat="1" applyFont="1" applyBorder="1" applyAlignment="1">
      <alignment horizontal="center" vertical="center"/>
    </xf>
    <xf numFmtId="49" fontId="2" fillId="0" borderId="4" xfId="0" applyNumberFormat="1" applyFont="1" applyBorder="1" applyAlignment="1">
      <alignment horizontal="center" vertical="center"/>
    </xf>
    <xf numFmtId="187" fontId="2" fillId="0" borderId="0" xfId="0" applyNumberFormat="1" applyFont="1" applyBorder="1" applyAlignment="1">
      <alignment vertical="center"/>
    </xf>
    <xf numFmtId="180" fontId="2" fillId="0" borderId="0" xfId="0" applyNumberFormat="1" applyFont="1" applyBorder="1" applyAlignment="1">
      <alignment vertical="center"/>
    </xf>
    <xf numFmtId="0" fontId="2" fillId="0" borderId="7" xfId="0" applyFont="1" applyBorder="1" applyAlignment="1">
      <alignment horizontal="center" vertical="center"/>
    </xf>
    <xf numFmtId="0" fontId="2" fillId="0" borderId="19" xfId="0" applyFont="1" applyBorder="1" applyAlignment="1">
      <alignment horizontal="center" vertical="center"/>
    </xf>
    <xf numFmtId="180" fontId="13" fillId="0" borderId="0" xfId="0" applyNumberFormat="1" applyFont="1" applyBorder="1" applyAlignment="1">
      <alignment vertical="center"/>
    </xf>
    <xf numFmtId="49" fontId="2" fillId="0" borderId="1" xfId="0" applyNumberFormat="1" applyFont="1" applyFill="1" applyBorder="1" applyAlignment="1">
      <alignment horizontal="center" vertical="center"/>
    </xf>
    <xf numFmtId="180" fontId="2" fillId="0" borderId="1" xfId="0" applyNumberFormat="1" applyFont="1" applyFill="1" applyBorder="1" applyAlignment="1">
      <alignment vertical="center"/>
    </xf>
    <xf numFmtId="49" fontId="2" fillId="0" borderId="0" xfId="0" applyNumberFormat="1" applyFont="1" applyFill="1" applyBorder="1" applyAlignment="1">
      <alignment horizontal="left"/>
    </xf>
    <xf numFmtId="49" fontId="2" fillId="0" borderId="0" xfId="0" applyNumberFormat="1" applyFont="1" applyFill="1" applyAlignment="1">
      <alignment horizontal="left"/>
    </xf>
    <xf numFmtId="0" fontId="2" fillId="0" borderId="0" xfId="0" applyFont="1" applyFill="1" applyBorder="1" applyAlignment="1">
      <alignment horizontal="left"/>
    </xf>
    <xf numFmtId="0" fontId="2" fillId="0" borderId="0" xfId="0" applyFont="1" applyFill="1" applyAlignment="1">
      <alignment/>
    </xf>
    <xf numFmtId="49" fontId="2" fillId="0" borderId="12" xfId="0" applyNumberFormat="1" applyFont="1" applyBorder="1" applyAlignment="1">
      <alignment horizontal="center" vertical="center"/>
    </xf>
    <xf numFmtId="182" fontId="2" fillId="0" borderId="3" xfId="0" applyNumberFormat="1" applyFont="1" applyBorder="1" applyAlignment="1">
      <alignment vertical="center"/>
    </xf>
    <xf numFmtId="182" fontId="2" fillId="0" borderId="0" xfId="0" applyNumberFormat="1" applyFont="1" applyBorder="1" applyAlignment="1">
      <alignment vertical="center"/>
    </xf>
    <xf numFmtId="182" fontId="6" fillId="0" borderId="3" xfId="0" applyNumberFormat="1" applyFont="1" applyBorder="1" applyAlignment="1">
      <alignment vertical="center"/>
    </xf>
    <xf numFmtId="182" fontId="6" fillId="0" borderId="0" xfId="0" applyNumberFormat="1" applyFont="1" applyBorder="1" applyAlignment="1">
      <alignment vertical="center"/>
    </xf>
    <xf numFmtId="49" fontId="2" fillId="0" borderId="0" xfId="0" applyNumberFormat="1" applyFont="1" applyBorder="1" applyAlignment="1">
      <alignment horizontal="left" vertical="center"/>
    </xf>
    <xf numFmtId="49" fontId="2" fillId="0" borderId="4" xfId="0" applyNumberFormat="1" applyFont="1" applyBorder="1" applyAlignment="1">
      <alignment horizontal="left" vertical="center"/>
    </xf>
    <xf numFmtId="182" fontId="2" fillId="0" borderId="2" xfId="0" applyNumberFormat="1" applyFont="1" applyBorder="1" applyAlignment="1">
      <alignment vertical="center"/>
    </xf>
    <xf numFmtId="182" fontId="2" fillId="0" borderId="1" xfId="0" applyNumberFormat="1" applyFont="1" applyBorder="1" applyAlignment="1">
      <alignment vertical="center"/>
    </xf>
    <xf numFmtId="177" fontId="2" fillId="0" borderId="0" xfId="0" applyNumberFormat="1" applyFont="1" applyBorder="1" applyAlignment="1">
      <alignment horizontal="center" vertical="center"/>
    </xf>
    <xf numFmtId="198" fontId="2" fillId="0" borderId="3" xfId="0" applyNumberFormat="1" applyFont="1" applyFill="1" applyBorder="1" applyAlignment="1">
      <alignment vertical="center"/>
    </xf>
    <xf numFmtId="49" fontId="6" fillId="0" borderId="0"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4" xfId="0" applyFont="1" applyFill="1" applyBorder="1" applyAlignment="1">
      <alignment horizontal="center" vertical="center"/>
    </xf>
    <xf numFmtId="49" fontId="2" fillId="0" borderId="3" xfId="0" applyNumberFormat="1" applyFont="1" applyBorder="1" applyAlignment="1">
      <alignment horizontal="center" vertical="center"/>
    </xf>
    <xf numFmtId="191" fontId="2" fillId="0" borderId="0" xfId="0" applyNumberFormat="1" applyFont="1" applyBorder="1" applyAlignment="1">
      <alignment vertical="center"/>
    </xf>
    <xf numFmtId="191" fontId="6" fillId="0" borderId="0" xfId="0" applyNumberFormat="1" applyFont="1" applyBorder="1" applyAlignment="1">
      <alignment vertical="center"/>
    </xf>
    <xf numFmtId="0" fontId="2" fillId="0" borderId="20" xfId="0" applyFont="1" applyBorder="1" applyAlignment="1">
      <alignment horizontal="center" vertical="center"/>
    </xf>
    <xf numFmtId="176" fontId="2" fillId="0" borderId="12" xfId="0" applyNumberFormat="1" applyFont="1" applyBorder="1" applyAlignment="1">
      <alignment horizontal="center" vertical="center"/>
    </xf>
    <xf numFmtId="0" fontId="0" fillId="0" borderId="0" xfId="0" applyFont="1" applyBorder="1" applyAlignment="1">
      <alignment horizontal="right" vertical="center"/>
    </xf>
    <xf numFmtId="0" fontId="0" fillId="0" borderId="0" xfId="0" applyBorder="1" applyAlignment="1">
      <alignment/>
    </xf>
    <xf numFmtId="0" fontId="5" fillId="0" borderId="0" xfId="0" applyFont="1" applyBorder="1" applyAlignment="1">
      <alignment horizontal="center"/>
    </xf>
    <xf numFmtId="0" fontId="2" fillId="0" borderId="0" xfId="0" applyFont="1" applyBorder="1" applyAlignment="1">
      <alignment/>
    </xf>
    <xf numFmtId="181" fontId="2" fillId="0" borderId="0" xfId="0" applyNumberFormat="1" applyFont="1" applyBorder="1" applyAlignment="1">
      <alignment vertical="center"/>
    </xf>
    <xf numFmtId="181" fontId="6" fillId="0" borderId="0" xfId="0" applyNumberFormat="1" applyFont="1" applyBorder="1" applyAlignment="1">
      <alignment vertical="center"/>
    </xf>
    <xf numFmtId="49" fontId="2" fillId="0" borderId="0" xfId="0" applyNumberFormat="1" applyFont="1" applyBorder="1" applyAlignment="1">
      <alignment/>
    </xf>
    <xf numFmtId="49" fontId="2" fillId="0" borderId="0" xfId="0" applyNumberFormat="1" applyFont="1" applyBorder="1" applyAlignment="1">
      <alignment vertical="center"/>
    </xf>
    <xf numFmtId="176" fontId="2" fillId="0" borderId="0" xfId="0" applyNumberFormat="1" applyFont="1" applyBorder="1" applyAlignment="1">
      <alignment horizontal="right" vertical="center"/>
    </xf>
    <xf numFmtId="198" fontId="6" fillId="0" borderId="0" xfId="0" applyNumberFormat="1" applyFont="1" applyBorder="1" applyAlignment="1">
      <alignment vertical="center"/>
    </xf>
    <xf numFmtId="0" fontId="6" fillId="0" borderId="0" xfId="0" applyFont="1" applyBorder="1" applyAlignment="1">
      <alignment vertical="center"/>
    </xf>
    <xf numFmtId="181" fontId="2" fillId="0" borderId="7" xfId="0" applyNumberFormat="1" applyFont="1" applyBorder="1" applyAlignment="1">
      <alignment horizontal="center" vertical="center"/>
    </xf>
    <xf numFmtId="176" fontId="2" fillId="0" borderId="4" xfId="0" applyNumberFormat="1" applyFont="1" applyBorder="1" applyAlignment="1">
      <alignment horizontal="center" vertical="center"/>
    </xf>
    <xf numFmtId="181" fontId="2" fillId="0" borderId="0" xfId="0" applyNumberFormat="1" applyFont="1" applyBorder="1" applyAlignment="1">
      <alignment horizontal="center" vertical="center"/>
    </xf>
    <xf numFmtId="181" fontId="2" fillId="0" borderId="4" xfId="0" applyNumberFormat="1" applyFont="1" applyBorder="1" applyAlignment="1">
      <alignment horizontal="center" vertical="center"/>
    </xf>
    <xf numFmtId="181" fontId="2" fillId="0" borderId="1" xfId="0" applyNumberFormat="1" applyFont="1" applyBorder="1" applyAlignment="1">
      <alignment vertical="center"/>
    </xf>
    <xf numFmtId="179" fontId="6" fillId="0" borderId="0" xfId="0" applyNumberFormat="1" applyFont="1" applyBorder="1" applyAlignment="1">
      <alignment vertical="center"/>
    </xf>
    <xf numFmtId="0" fontId="2" fillId="0" borderId="3" xfId="0" applyFont="1" applyBorder="1" applyAlignment="1">
      <alignment vertical="center"/>
    </xf>
    <xf numFmtId="179" fontId="2" fillId="0" borderId="0" xfId="0" applyNumberFormat="1" applyFont="1" applyAlignment="1">
      <alignment/>
    </xf>
    <xf numFmtId="0" fontId="2" fillId="0" borderId="1" xfId="0" applyFont="1" applyBorder="1" applyAlignment="1">
      <alignment horizontal="right" vertical="center"/>
    </xf>
    <xf numFmtId="49" fontId="2" fillId="0" borderId="0"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198"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 xfId="0" applyFont="1" applyFill="1" applyBorder="1" applyAlignment="1">
      <alignment horizontal="center" vertical="center"/>
    </xf>
    <xf numFmtId="194" fontId="16" fillId="0" borderId="0" xfId="0" applyNumberFormat="1" applyFont="1" applyBorder="1" applyAlignment="1">
      <alignment vertical="center" shrinkToFit="1"/>
    </xf>
    <xf numFmtId="195" fontId="16" fillId="0" borderId="0" xfId="0" applyNumberFormat="1" applyFont="1" applyBorder="1" applyAlignment="1">
      <alignment horizontal="center" vertical="center"/>
    </xf>
    <xf numFmtId="194" fontId="16" fillId="0" borderId="0" xfId="0" applyNumberFormat="1" applyFont="1" applyBorder="1" applyAlignment="1">
      <alignment vertical="center"/>
    </xf>
    <xf numFmtId="0" fontId="16" fillId="0" borderId="0" xfId="0" applyFont="1" applyBorder="1" applyAlignment="1">
      <alignment horizontal="center" vertical="center"/>
    </xf>
    <xf numFmtId="177" fontId="16" fillId="0" borderId="0" xfId="0" applyNumberFormat="1" applyFont="1" applyBorder="1" applyAlignment="1">
      <alignment vertical="center"/>
    </xf>
    <xf numFmtId="194" fontId="17" fillId="0" borderId="0" xfId="0" applyNumberFormat="1" applyFont="1" applyBorder="1" applyAlignment="1">
      <alignment vertical="center" shrinkToFit="1"/>
    </xf>
    <xf numFmtId="194" fontId="17" fillId="0" borderId="0" xfId="0" applyNumberFormat="1" applyFont="1" applyBorder="1" applyAlignment="1">
      <alignment vertical="center"/>
    </xf>
    <xf numFmtId="215" fontId="6" fillId="0" borderId="4" xfId="0" applyNumberFormat="1" applyFont="1" applyBorder="1" applyAlignment="1">
      <alignment vertical="center"/>
    </xf>
    <xf numFmtId="0" fontId="10" fillId="0" borderId="4" xfId="0" applyFont="1" applyBorder="1" applyAlignment="1">
      <alignment vertical="center"/>
    </xf>
    <xf numFmtId="179" fontId="2" fillId="0" borderId="0" xfId="0" applyNumberFormat="1" applyFont="1" applyBorder="1" applyAlignment="1">
      <alignment vertical="center"/>
    </xf>
    <xf numFmtId="215" fontId="6" fillId="0" borderId="0" xfId="0" applyNumberFormat="1" applyFont="1" applyBorder="1" applyAlignment="1">
      <alignment vertical="center"/>
    </xf>
    <xf numFmtId="176" fontId="11" fillId="0" borderId="0" xfId="0" applyNumberFormat="1" applyFont="1" applyFill="1" applyBorder="1" applyAlignment="1">
      <alignment horizontal="center"/>
    </xf>
    <xf numFmtId="198" fontId="2" fillId="0" borderId="0" xfId="0" applyNumberFormat="1" applyFont="1" applyBorder="1" applyAlignment="1">
      <alignment vertical="center"/>
    </xf>
    <xf numFmtId="0" fontId="2" fillId="0" borderId="0" xfId="0" applyFont="1" applyBorder="1" applyAlignment="1">
      <alignment vertical="center"/>
    </xf>
    <xf numFmtId="178" fontId="19" fillId="0" borderId="1" xfId="0" applyNumberFormat="1" applyFont="1" applyBorder="1" applyAlignment="1">
      <alignment horizontal="center" vertical="center"/>
    </xf>
    <xf numFmtId="178" fontId="19" fillId="0" borderId="5" xfId="0" applyNumberFormat="1" applyFont="1" applyBorder="1" applyAlignment="1">
      <alignment horizontal="center" vertical="center"/>
    </xf>
    <xf numFmtId="178" fontId="2" fillId="0" borderId="0" xfId="0" applyNumberFormat="1" applyFont="1" applyBorder="1" applyAlignment="1">
      <alignment horizontal="center" vertical="center"/>
    </xf>
    <xf numFmtId="49" fontId="2" fillId="0" borderId="0" xfId="21" applyNumberFormat="1" applyFont="1" applyBorder="1" applyAlignment="1">
      <alignment horizontal="center" vertical="center"/>
      <protection/>
    </xf>
    <xf numFmtId="0" fontId="2" fillId="0" borderId="0" xfId="21" applyFont="1" applyBorder="1" applyAlignment="1">
      <alignment horizontal="center" vertical="center"/>
      <protection/>
    </xf>
    <xf numFmtId="0" fontId="0" fillId="0" borderId="0" xfId="22">
      <alignment vertical="center"/>
      <protection/>
    </xf>
    <xf numFmtId="0" fontId="10" fillId="0" borderId="0" xfId="21" applyFont="1">
      <alignment/>
      <protection/>
    </xf>
    <xf numFmtId="49" fontId="5" fillId="0" borderId="0" xfId="24" applyNumberFormat="1" applyFont="1" applyBorder="1" applyAlignment="1" applyProtection="1">
      <alignment horizontal="center"/>
      <protection/>
    </xf>
    <xf numFmtId="49" fontId="2" fillId="0" borderId="0" xfId="24" applyNumberFormat="1" applyFont="1" applyAlignment="1" applyProtection="1">
      <alignment vertical="center"/>
      <protection/>
    </xf>
    <xf numFmtId="0" fontId="3" fillId="0" borderId="0" xfId="24">
      <alignment/>
      <protection/>
    </xf>
    <xf numFmtId="0" fontId="2" fillId="0" borderId="0" xfId="22" applyFont="1">
      <alignment vertical="center"/>
      <protection/>
    </xf>
    <xf numFmtId="0" fontId="2" fillId="0" borderId="0" xfId="21" applyFont="1">
      <alignment/>
      <protection/>
    </xf>
    <xf numFmtId="0" fontId="2" fillId="0" borderId="1" xfId="23" applyFont="1" applyBorder="1" applyAlignment="1" applyProtection="1">
      <alignment horizontal="right" vertical="center"/>
      <protection/>
    </xf>
    <xf numFmtId="0" fontId="4" fillId="0" borderId="0" xfId="21" applyFont="1">
      <alignment/>
      <protection/>
    </xf>
    <xf numFmtId="215" fontId="6" fillId="0" borderId="3" xfId="0" applyNumberFormat="1" applyFont="1" applyBorder="1" applyAlignment="1">
      <alignment vertical="center"/>
    </xf>
    <xf numFmtId="0" fontId="2" fillId="0" borderId="6" xfId="22" applyFont="1" applyBorder="1" applyAlignment="1">
      <alignment horizontal="center" vertical="center"/>
      <protection/>
    </xf>
    <xf numFmtId="0" fontId="2" fillId="0" borderId="6" xfId="21" applyFont="1" applyBorder="1" applyAlignment="1">
      <alignment horizontal="center" vertical="center"/>
      <protection/>
    </xf>
    <xf numFmtId="0" fontId="2" fillId="0" borderId="7" xfId="21" applyFont="1" applyBorder="1" applyAlignment="1">
      <alignment horizontal="center" vertical="center"/>
      <protection/>
    </xf>
    <xf numFmtId="49" fontId="2" fillId="0" borderId="21" xfId="21" applyNumberFormat="1" applyFont="1" applyBorder="1" applyAlignment="1">
      <alignment horizontal="center" vertical="center"/>
      <protection/>
    </xf>
    <xf numFmtId="224" fontId="2" fillId="0" borderId="3" xfId="21" applyNumberFormat="1" applyFont="1" applyBorder="1" applyAlignment="1">
      <alignment horizontal="right" vertical="center" indent="2"/>
      <protection/>
    </xf>
    <xf numFmtId="0" fontId="2" fillId="0" borderId="10" xfId="22" applyFont="1" applyBorder="1">
      <alignment vertical="center"/>
      <protection/>
    </xf>
    <xf numFmtId="0" fontId="2" fillId="0" borderId="10" xfId="21" applyFont="1" applyBorder="1">
      <alignment/>
      <protection/>
    </xf>
    <xf numFmtId="0" fontId="2" fillId="0" borderId="12" xfId="22" applyFont="1" applyBorder="1" applyAlignment="1">
      <alignment horizontal="distributed" vertical="center"/>
      <protection/>
    </xf>
    <xf numFmtId="224" fontId="2" fillId="0" borderId="3" xfId="22" applyNumberFormat="1" applyFont="1" applyBorder="1" applyAlignment="1">
      <alignment horizontal="right" vertical="center" indent="2"/>
      <protection/>
    </xf>
    <xf numFmtId="224" fontId="2" fillId="0" borderId="0" xfId="22" applyNumberFormat="1" applyFont="1" applyBorder="1" applyAlignment="1">
      <alignment horizontal="right" vertical="center" indent="2"/>
      <protection/>
    </xf>
    <xf numFmtId="0" fontId="2" fillId="0" borderId="6" xfId="22" applyFont="1" applyBorder="1" applyAlignment="1">
      <alignment horizontal="distributed" vertical="center"/>
      <protection/>
    </xf>
    <xf numFmtId="0" fontId="2" fillId="0" borderId="6" xfId="22" applyFont="1" applyBorder="1" applyAlignment="1">
      <alignment horizontal="distributed" vertical="center" wrapText="1"/>
      <protection/>
    </xf>
    <xf numFmtId="0" fontId="2" fillId="0" borderId="9" xfId="22" applyFont="1" applyBorder="1" applyAlignment="1">
      <alignment horizontal="distributed" vertical="center" wrapText="1"/>
      <protection/>
    </xf>
    <xf numFmtId="203" fontId="2" fillId="0" borderId="0" xfId="22" applyNumberFormat="1" applyFont="1" applyBorder="1" applyAlignment="1">
      <alignment horizontal="right" vertical="center" indent="2"/>
      <protection/>
    </xf>
    <xf numFmtId="0" fontId="2" fillId="0" borderId="21" xfId="22" applyFont="1" applyBorder="1" applyAlignment="1">
      <alignment horizontal="distributed" vertical="center" wrapText="1"/>
      <protection/>
    </xf>
    <xf numFmtId="0" fontId="2" fillId="0" borderId="0" xfId="22" applyFont="1" applyBorder="1">
      <alignment vertical="center"/>
      <protection/>
    </xf>
    <xf numFmtId="0" fontId="2" fillId="0" borderId="0" xfId="21" applyFont="1" applyBorder="1">
      <alignment/>
      <protection/>
    </xf>
    <xf numFmtId="224" fontId="2" fillId="0" borderId="0" xfId="21" applyNumberFormat="1" applyFont="1" applyBorder="1" applyAlignment="1">
      <alignment horizontal="right" vertical="center" indent="2"/>
      <protection/>
    </xf>
    <xf numFmtId="49" fontId="2" fillId="0" borderId="1" xfId="21" applyNumberFormat="1" applyFont="1" applyBorder="1">
      <alignment/>
      <protection/>
    </xf>
    <xf numFmtId="49" fontId="2" fillId="0" borderId="5" xfId="21" applyNumberFormat="1" applyFont="1" applyBorder="1">
      <alignment/>
      <protection/>
    </xf>
    <xf numFmtId="0" fontId="2" fillId="0" borderId="2" xfId="21" applyFont="1" applyBorder="1">
      <alignment/>
      <protection/>
    </xf>
    <xf numFmtId="0" fontId="21" fillId="0" borderId="1" xfId="22" applyFont="1" applyBorder="1">
      <alignment vertical="center"/>
      <protection/>
    </xf>
    <xf numFmtId="0" fontId="2" fillId="0" borderId="1" xfId="21" applyFont="1" applyBorder="1">
      <alignment/>
      <protection/>
    </xf>
    <xf numFmtId="0" fontId="2" fillId="0" borderId="0" xfId="23" applyFont="1" applyBorder="1" applyAlignment="1" applyProtection="1">
      <alignment/>
      <protection/>
    </xf>
    <xf numFmtId="179" fontId="2" fillId="0" borderId="4" xfId="0" applyNumberFormat="1" applyFont="1" applyBorder="1" applyAlignment="1">
      <alignment horizontal="right" vertical="center"/>
    </xf>
    <xf numFmtId="49" fontId="2" fillId="0" borderId="0" xfId="21" applyNumberFormat="1" applyFont="1">
      <alignment/>
      <protection/>
    </xf>
    <xf numFmtId="0" fontId="21" fillId="0" borderId="0" xfId="22" applyFont="1">
      <alignment vertical="center"/>
      <protection/>
    </xf>
    <xf numFmtId="0" fontId="22" fillId="0" borderId="0" xfId="0" applyFont="1" applyAlignment="1">
      <alignment/>
    </xf>
    <xf numFmtId="49" fontId="2" fillId="0" borderId="8"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4" fillId="0" borderId="0" xfId="24" applyNumberFormat="1" applyFont="1" applyBorder="1" applyAlignment="1" applyProtection="1">
      <alignment vertical="top"/>
      <protection/>
    </xf>
    <xf numFmtId="0" fontId="9" fillId="0" borderId="0" xfId="0" applyFont="1" applyBorder="1" applyAlignment="1">
      <alignment horizontal="center" vertical="center"/>
    </xf>
    <xf numFmtId="49" fontId="5" fillId="0" borderId="0" xfId="0" applyNumberFormat="1" applyFont="1" applyBorder="1" applyAlignment="1">
      <alignment horizontal="center"/>
    </xf>
    <xf numFmtId="49" fontId="2" fillId="0" borderId="23" xfId="0" applyNumberFormat="1" applyFont="1" applyBorder="1" applyAlignment="1">
      <alignment horizontal="center" vertical="center"/>
    </xf>
    <xf numFmtId="0" fontId="10" fillId="0" borderId="8" xfId="0" applyFont="1" applyBorder="1" applyAlignment="1">
      <alignment horizontal="center" vertical="center"/>
    </xf>
    <xf numFmtId="49" fontId="2" fillId="0" borderId="13" xfId="0" applyNumberFormat="1" applyFont="1" applyBorder="1" applyAlignment="1">
      <alignment horizontal="center" vertical="center"/>
    </xf>
    <xf numFmtId="0" fontId="10" fillId="0" borderId="20" xfId="0" applyFont="1" applyBorder="1" applyAlignment="1">
      <alignment horizontal="center" vertical="center"/>
    </xf>
    <xf numFmtId="0" fontId="2" fillId="0" borderId="23" xfId="0" applyFont="1" applyBorder="1" applyAlignment="1">
      <alignment horizontal="center" vertical="center"/>
    </xf>
    <xf numFmtId="0" fontId="0" fillId="0" borderId="2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2" fillId="0" borderId="8" xfId="0" applyFont="1" applyBorder="1" applyAlignment="1">
      <alignment horizontal="center" vertical="center"/>
    </xf>
    <xf numFmtId="0" fontId="0" fillId="0" borderId="8" xfId="0" applyFont="1" applyBorder="1" applyAlignment="1">
      <alignment horizontal="center" vertical="center"/>
    </xf>
    <xf numFmtId="0" fontId="0" fillId="0" borderId="20" xfId="0" applyFont="1" applyBorder="1" applyAlignment="1">
      <alignment horizontal="center" vertical="center"/>
    </xf>
    <xf numFmtId="179" fontId="2" fillId="0" borderId="3" xfId="0" applyNumberFormat="1" applyFont="1" applyBorder="1" applyAlignment="1">
      <alignment vertical="center"/>
    </xf>
    <xf numFmtId="179" fontId="2" fillId="0" borderId="4" xfId="0" applyNumberFormat="1" applyFont="1" applyBorder="1" applyAlignment="1">
      <alignment vertical="center"/>
    </xf>
    <xf numFmtId="0" fontId="10" fillId="0" borderId="0" xfId="0" applyFont="1" applyBorder="1" applyAlignment="1">
      <alignment vertical="center"/>
    </xf>
    <xf numFmtId="179" fontId="2" fillId="0" borderId="3" xfId="0" applyNumberFormat="1" applyFont="1" applyBorder="1" applyAlignment="1">
      <alignment horizontal="right"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5" fillId="0" borderId="0" xfId="0" applyFont="1" applyAlignment="1">
      <alignment horizont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6" fillId="0" borderId="15" xfId="0" applyFont="1" applyBorder="1" applyAlignment="1">
      <alignment horizontal="center" vertical="center"/>
    </xf>
    <xf numFmtId="180" fontId="2" fillId="0" borderId="0" xfId="0" applyNumberFormat="1" applyFont="1" applyFill="1" applyBorder="1" applyAlignment="1">
      <alignment vertical="center"/>
    </xf>
    <xf numFmtId="49" fontId="2" fillId="0" borderId="1" xfId="0" applyNumberFormat="1" applyFont="1" applyFill="1" applyBorder="1" applyAlignment="1">
      <alignment horizontal="center" vertical="center"/>
    </xf>
    <xf numFmtId="49" fontId="5" fillId="0" borderId="0" xfId="0" applyNumberFormat="1" applyFont="1" applyFill="1" applyBorder="1" applyAlignment="1">
      <alignment horizontal="center"/>
    </xf>
    <xf numFmtId="49" fontId="2" fillId="0" borderId="6"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shrinkToFit="1"/>
    </xf>
    <xf numFmtId="49" fontId="2" fillId="0" borderId="4" xfId="0" applyNumberFormat="1" applyFont="1" applyFill="1" applyBorder="1" applyAlignment="1">
      <alignment horizontal="center" vertical="center" shrinkToFit="1"/>
    </xf>
    <xf numFmtId="180" fontId="6" fillId="0" borderId="0" xfId="0" applyNumberFormat="1" applyFont="1" applyFill="1" applyBorder="1" applyAlignment="1">
      <alignment vertical="center"/>
    </xf>
    <xf numFmtId="0" fontId="6" fillId="0" borderId="0" xfId="0" applyFont="1" applyFill="1" applyBorder="1" applyAlignment="1">
      <alignment vertical="center"/>
    </xf>
    <xf numFmtId="49" fontId="6" fillId="0" borderId="0" xfId="0" applyNumberFormat="1" applyFont="1" applyFill="1" applyBorder="1" applyAlignment="1">
      <alignment horizontal="center" vertical="center" shrinkToFit="1"/>
    </xf>
    <xf numFmtId="49" fontId="6" fillId="0" borderId="4" xfId="0" applyNumberFormat="1" applyFont="1" applyFill="1" applyBorder="1" applyAlignment="1">
      <alignment horizontal="center" vertical="center" shrinkToFit="1"/>
    </xf>
    <xf numFmtId="49" fontId="2" fillId="0" borderId="16"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182" fontId="2" fillId="0" borderId="1" xfId="0" applyNumberFormat="1" applyFont="1" applyBorder="1" applyAlignment="1">
      <alignment vertical="center"/>
    </xf>
    <xf numFmtId="182" fontId="2" fillId="0" borderId="2" xfId="0" applyNumberFormat="1" applyFont="1" applyBorder="1" applyAlignment="1">
      <alignment vertical="center"/>
    </xf>
    <xf numFmtId="49" fontId="2" fillId="0" borderId="10" xfId="0" applyNumberFormat="1" applyFont="1" applyBorder="1" applyAlignment="1">
      <alignment horizontal="center" vertical="center"/>
    </xf>
    <xf numFmtId="49" fontId="2" fillId="0" borderId="17" xfId="0" applyNumberFormat="1" applyFont="1" applyBorder="1" applyAlignment="1">
      <alignment horizontal="center" vertical="center"/>
    </xf>
    <xf numFmtId="182" fontId="2" fillId="0" borderId="3" xfId="0" applyNumberFormat="1" applyFont="1" applyBorder="1" applyAlignment="1">
      <alignment vertical="center"/>
    </xf>
    <xf numFmtId="182" fontId="2" fillId="0" borderId="0" xfId="0" applyNumberFormat="1" applyFont="1" applyBorder="1" applyAlignment="1">
      <alignment vertical="center"/>
    </xf>
    <xf numFmtId="182" fontId="6" fillId="0" borderId="3" xfId="0" applyNumberFormat="1" applyFont="1" applyBorder="1" applyAlignment="1">
      <alignment vertical="center"/>
    </xf>
    <xf numFmtId="182" fontId="6" fillId="0" borderId="0" xfId="0" applyNumberFormat="1" applyFont="1" applyBorder="1" applyAlignment="1">
      <alignment vertical="center"/>
    </xf>
    <xf numFmtId="49" fontId="2" fillId="0" borderId="25"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14" fillId="0" borderId="23" xfId="0" applyFont="1" applyBorder="1" applyAlignment="1">
      <alignment horizontal="distributed" vertical="center" wrapText="1"/>
    </xf>
    <xf numFmtId="0" fontId="14" fillId="0" borderId="13" xfId="0" applyFont="1" applyBorder="1" applyAlignment="1">
      <alignment horizontal="distributed" vertical="center" wrapText="1"/>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186" fontId="2" fillId="0" borderId="0" xfId="0" applyNumberFormat="1" applyFont="1" applyBorder="1" applyAlignment="1">
      <alignment horizontal="center" vertical="center"/>
    </xf>
    <xf numFmtId="186" fontId="2" fillId="0" borderId="4" xfId="0" applyNumberFormat="1" applyFont="1" applyBorder="1" applyAlignment="1">
      <alignment horizontal="center" vertical="center"/>
    </xf>
    <xf numFmtId="223" fontId="2" fillId="0" borderId="3" xfId="0" applyNumberFormat="1" applyFont="1" applyBorder="1" applyAlignment="1">
      <alignment vertical="center"/>
    </xf>
    <xf numFmtId="223" fontId="2" fillId="0" borderId="0" xfId="0" applyNumberFormat="1" applyFont="1" applyBorder="1" applyAlignment="1">
      <alignment vertical="center"/>
    </xf>
    <xf numFmtId="186" fontId="2" fillId="0" borderId="14" xfId="0" applyNumberFormat="1" applyFont="1" applyBorder="1" applyAlignment="1">
      <alignment horizontal="center" vertical="center"/>
    </xf>
    <xf numFmtId="186" fontId="2" fillId="0" borderId="15" xfId="0" applyNumberFormat="1" applyFont="1" applyBorder="1" applyAlignment="1">
      <alignment horizontal="center" vertical="center"/>
    </xf>
    <xf numFmtId="186" fontId="2" fillId="0" borderId="16" xfId="0" applyNumberFormat="1" applyFont="1" applyBorder="1" applyAlignment="1">
      <alignment horizontal="center" vertical="center"/>
    </xf>
    <xf numFmtId="186" fontId="2" fillId="0" borderId="10" xfId="0" applyNumberFormat="1" applyFont="1" applyBorder="1" applyAlignment="1">
      <alignment horizontal="center" vertical="center"/>
    </xf>
    <xf numFmtId="186" fontId="2" fillId="0" borderId="17" xfId="0" applyNumberFormat="1" applyFont="1" applyBorder="1" applyAlignment="1">
      <alignment horizontal="center" vertical="center"/>
    </xf>
    <xf numFmtId="186" fontId="2" fillId="0" borderId="18" xfId="0" applyNumberFormat="1" applyFont="1" applyBorder="1" applyAlignment="1">
      <alignment horizontal="center" vertical="center"/>
    </xf>
    <xf numFmtId="186" fontId="2" fillId="0" borderId="1" xfId="0" applyNumberFormat="1" applyFont="1" applyBorder="1" applyAlignment="1">
      <alignment horizontal="center" vertical="center"/>
    </xf>
    <xf numFmtId="186" fontId="2" fillId="0" borderId="5" xfId="0" applyNumberFormat="1" applyFont="1" applyBorder="1" applyAlignment="1">
      <alignment horizontal="center" vertical="center"/>
    </xf>
    <xf numFmtId="186" fontId="2" fillId="0" borderId="2" xfId="0" applyNumberFormat="1" applyFont="1" applyBorder="1" applyAlignment="1">
      <alignment horizontal="center" vertical="center"/>
    </xf>
    <xf numFmtId="181" fontId="2" fillId="0" borderId="2" xfId="0" applyNumberFormat="1" applyFont="1" applyBorder="1" applyAlignment="1">
      <alignment vertical="center"/>
    </xf>
    <xf numFmtId="181" fontId="2" fillId="0" borderId="1" xfId="0" applyNumberFormat="1" applyFont="1" applyBorder="1" applyAlignment="1">
      <alignment vertical="center"/>
    </xf>
    <xf numFmtId="181" fontId="2" fillId="0" borderId="0" xfId="0" applyNumberFormat="1" applyFont="1" applyBorder="1" applyAlignment="1">
      <alignment vertical="center"/>
    </xf>
    <xf numFmtId="181" fontId="2" fillId="0" borderId="3" xfId="0" applyNumberFormat="1" applyFont="1" applyBorder="1" applyAlignment="1">
      <alignment vertical="center"/>
    </xf>
    <xf numFmtId="181" fontId="6" fillId="0" borderId="3" xfId="0" applyNumberFormat="1" applyFont="1" applyBorder="1" applyAlignment="1">
      <alignment vertical="center"/>
    </xf>
    <xf numFmtId="181" fontId="6" fillId="0" borderId="0" xfId="0" applyNumberFormat="1" applyFont="1" applyBorder="1" applyAlignment="1">
      <alignment vertical="center"/>
    </xf>
    <xf numFmtId="181" fontId="2" fillId="0" borderId="14" xfId="0" applyNumberFormat="1" applyFont="1" applyBorder="1" applyAlignment="1">
      <alignment horizontal="center" vertical="center"/>
    </xf>
    <xf numFmtId="181" fontId="2" fillId="0" borderId="15" xfId="0" applyNumberFormat="1" applyFont="1" applyBorder="1" applyAlignment="1">
      <alignment horizontal="center" vertical="center"/>
    </xf>
    <xf numFmtId="181" fontId="2" fillId="0" borderId="16" xfId="0" applyNumberFormat="1" applyFont="1" applyBorder="1" applyAlignment="1">
      <alignment horizontal="center" vertical="center"/>
    </xf>
    <xf numFmtId="181" fontId="2" fillId="0" borderId="9" xfId="0" applyNumberFormat="1" applyFont="1" applyBorder="1" applyAlignment="1">
      <alignment horizontal="center" vertical="center"/>
    </xf>
    <xf numFmtId="181" fontId="2" fillId="0" borderId="6" xfId="0" applyNumberFormat="1" applyFont="1" applyBorder="1" applyAlignment="1">
      <alignment horizontal="center" vertical="center"/>
    </xf>
    <xf numFmtId="179" fontId="6" fillId="0" borderId="0" xfId="0" applyNumberFormat="1" applyFont="1" applyBorder="1" applyAlignment="1">
      <alignment vertical="center"/>
    </xf>
    <xf numFmtId="0" fontId="2" fillId="0" borderId="9" xfId="0" applyFont="1" applyBorder="1" applyAlignment="1">
      <alignment horizontal="center" vertical="center"/>
    </xf>
    <xf numFmtId="195" fontId="16" fillId="0" borderId="0" xfId="0" applyNumberFormat="1" applyFont="1" applyBorder="1" applyAlignment="1">
      <alignment vertical="center"/>
    </xf>
    <xf numFmtId="195" fontId="16" fillId="0" borderId="3" xfId="0" applyNumberFormat="1" applyFont="1" applyBorder="1" applyAlignment="1">
      <alignment vertical="center"/>
    </xf>
    <xf numFmtId="0" fontId="16" fillId="0" borderId="0" xfId="0" applyFont="1" applyBorder="1" applyAlignment="1">
      <alignment horizontal="center" vertical="center"/>
    </xf>
    <xf numFmtId="194" fontId="16" fillId="0" borderId="0" xfId="0" applyNumberFormat="1" applyFont="1" applyBorder="1" applyAlignment="1">
      <alignment vertical="center"/>
    </xf>
    <xf numFmtId="194" fontId="16" fillId="0" borderId="0" xfId="0" applyNumberFormat="1" applyFont="1" applyBorder="1" applyAlignment="1">
      <alignment vertical="center" shrinkToFit="1"/>
    </xf>
    <xf numFmtId="0" fontId="16" fillId="0" borderId="0" xfId="0" applyFont="1" applyBorder="1" applyAlignment="1">
      <alignment vertical="center"/>
    </xf>
    <xf numFmtId="195" fontId="17" fillId="0" borderId="0" xfId="0" applyNumberFormat="1" applyFont="1" applyBorder="1" applyAlignment="1">
      <alignment vertical="center"/>
    </xf>
    <xf numFmtId="0" fontId="17" fillId="0" borderId="0" xfId="0" applyFont="1" applyBorder="1" applyAlignment="1">
      <alignment horizontal="center" vertical="center"/>
    </xf>
    <xf numFmtId="195" fontId="17" fillId="0" borderId="3" xfId="0" applyNumberFormat="1" applyFont="1" applyBorder="1" applyAlignment="1">
      <alignment vertical="center"/>
    </xf>
    <xf numFmtId="194" fontId="17" fillId="0" borderId="0" xfId="0" applyNumberFormat="1" applyFont="1" applyBorder="1" applyAlignment="1">
      <alignment vertical="center"/>
    </xf>
    <xf numFmtId="194" fontId="17" fillId="0" borderId="0" xfId="0" applyNumberFormat="1" applyFont="1" applyBorder="1" applyAlignment="1">
      <alignment vertical="center" shrinkToFit="1"/>
    </xf>
    <xf numFmtId="194" fontId="18" fillId="0" borderId="0" xfId="0" applyNumberFormat="1" applyFont="1" applyBorder="1" applyAlignment="1">
      <alignment vertical="center" shrinkToFit="1"/>
    </xf>
    <xf numFmtId="176" fontId="2" fillId="0" borderId="21" xfId="0" applyNumberFormat="1" applyFont="1" applyBorder="1" applyAlignment="1">
      <alignment horizontal="center"/>
    </xf>
    <xf numFmtId="176" fontId="2" fillId="0" borderId="12" xfId="0" applyNumberFormat="1" applyFont="1" applyBorder="1" applyAlignment="1">
      <alignment horizontal="center" vertical="top"/>
    </xf>
    <xf numFmtId="176" fontId="2" fillId="0" borderId="22" xfId="0" applyNumberFormat="1" applyFont="1" applyBorder="1" applyAlignment="1">
      <alignment horizontal="center" vertical="center"/>
    </xf>
    <xf numFmtId="176" fontId="2" fillId="0" borderId="25"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26"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21" xfId="0" applyNumberFormat="1" applyFont="1" applyBorder="1" applyAlignment="1">
      <alignment horizontal="center" vertical="center"/>
    </xf>
    <xf numFmtId="176" fontId="2" fillId="0" borderId="24" xfId="0" applyNumberFormat="1" applyFont="1" applyBorder="1" applyAlignment="1">
      <alignment horizontal="center" vertical="center"/>
    </xf>
    <xf numFmtId="176" fontId="2" fillId="0" borderId="18" xfId="0" applyNumberFormat="1" applyFont="1" applyBorder="1" applyAlignment="1">
      <alignment horizontal="center"/>
    </xf>
    <xf numFmtId="176" fontId="2" fillId="0" borderId="13" xfId="0" applyNumberFormat="1" applyFont="1" applyBorder="1" applyAlignment="1">
      <alignment horizontal="center" vertical="top"/>
    </xf>
    <xf numFmtId="195" fontId="2" fillId="0" borderId="0" xfId="0" applyNumberFormat="1" applyFont="1" applyBorder="1" applyAlignment="1">
      <alignment vertical="center"/>
    </xf>
    <xf numFmtId="176" fontId="2" fillId="0" borderId="10" xfId="0" applyNumberFormat="1" applyFont="1" applyBorder="1" applyAlignment="1">
      <alignment horizontal="center" vertical="center"/>
    </xf>
    <xf numFmtId="176" fontId="2" fillId="0" borderId="17" xfId="0" applyNumberFormat="1" applyFont="1" applyBorder="1" applyAlignment="1">
      <alignment horizontal="center" vertical="center"/>
    </xf>
    <xf numFmtId="0" fontId="2" fillId="0" borderId="21" xfId="0" applyFont="1" applyBorder="1" applyAlignment="1">
      <alignment horizontal="center"/>
    </xf>
    <xf numFmtId="0" fontId="2" fillId="0" borderId="18" xfId="0" applyFont="1" applyBorder="1" applyAlignment="1">
      <alignment horizontal="center"/>
    </xf>
    <xf numFmtId="0" fontId="2" fillId="0" borderId="12" xfId="0" applyFont="1" applyBorder="1" applyAlignment="1">
      <alignment horizontal="center" vertical="top"/>
    </xf>
    <xf numFmtId="0" fontId="2" fillId="0" borderId="13" xfId="0" applyFont="1" applyBorder="1" applyAlignment="1">
      <alignment horizontal="center" vertical="top"/>
    </xf>
    <xf numFmtId="195" fontId="2" fillId="0" borderId="2" xfId="0" applyNumberFormat="1" applyFont="1" applyBorder="1" applyAlignment="1">
      <alignment vertical="center"/>
    </xf>
    <xf numFmtId="195" fontId="2" fillId="0" borderId="1" xfId="0" applyNumberFormat="1" applyFont="1" applyBorder="1" applyAlignment="1">
      <alignment vertical="center"/>
    </xf>
    <xf numFmtId="0" fontId="2" fillId="0" borderId="0" xfId="0" applyFont="1" applyBorder="1" applyAlignment="1">
      <alignment horizontal="center"/>
    </xf>
    <xf numFmtId="0" fontId="2" fillId="0" borderId="14" xfId="0" applyFont="1" applyBorder="1" applyAlignment="1">
      <alignment horizontal="center" vertical="center" wrapText="1"/>
    </xf>
    <xf numFmtId="200" fontId="2" fillId="0" borderId="3" xfId="0" applyNumberFormat="1" applyFont="1" applyBorder="1" applyAlignment="1">
      <alignment vertical="center"/>
    </xf>
    <xf numFmtId="200" fontId="2" fillId="0" borderId="0" xfId="0" applyNumberFormat="1" applyFont="1" applyBorder="1" applyAlignment="1">
      <alignment vertical="center"/>
    </xf>
    <xf numFmtId="186" fontId="6" fillId="0" borderId="0" xfId="0" applyNumberFormat="1" applyFont="1" applyBorder="1" applyAlignment="1">
      <alignment vertical="center"/>
    </xf>
    <xf numFmtId="200" fontId="6" fillId="0" borderId="0" xfId="0" applyNumberFormat="1" applyFont="1" applyBorder="1" applyAlignment="1">
      <alignment vertical="center"/>
    </xf>
    <xf numFmtId="186" fontId="2" fillId="0" borderId="0" xfId="0" applyNumberFormat="1" applyFont="1" applyBorder="1" applyAlignment="1">
      <alignment vertical="center"/>
    </xf>
    <xf numFmtId="0" fontId="0" fillId="0" borderId="4" xfId="0" applyBorder="1" applyAlignment="1">
      <alignment horizontal="center" vertical="center"/>
    </xf>
    <xf numFmtId="200" fontId="2" fillId="0" borderId="1" xfId="0" applyNumberFormat="1" applyFont="1" applyBorder="1" applyAlignment="1">
      <alignment vertical="center"/>
    </xf>
    <xf numFmtId="49" fontId="5" fillId="0" borderId="0" xfId="24" applyNumberFormat="1" applyFont="1" applyBorder="1" applyAlignment="1" applyProtection="1">
      <alignment horizontal="center"/>
      <protection/>
    </xf>
    <xf numFmtId="49" fontId="2" fillId="0" borderId="10" xfId="21" applyNumberFormat="1" applyFont="1" applyBorder="1" applyAlignment="1">
      <alignment horizontal="distributed" vertical="center"/>
      <protection/>
    </xf>
    <xf numFmtId="49" fontId="2" fillId="0" borderId="17" xfId="21" applyNumberFormat="1" applyFont="1" applyBorder="1" applyAlignment="1">
      <alignment horizontal="distributed" vertical="center"/>
      <protection/>
    </xf>
    <xf numFmtId="49" fontId="2" fillId="0" borderId="0" xfId="21" applyNumberFormat="1" applyFont="1" applyBorder="1" applyAlignment="1">
      <alignment horizontal="distributed" vertical="center"/>
      <protection/>
    </xf>
    <xf numFmtId="49" fontId="2" fillId="0" borderId="4" xfId="21" applyNumberFormat="1" applyFont="1" applyBorder="1" applyAlignment="1">
      <alignment horizontal="distributed" vertical="center"/>
      <protection/>
    </xf>
    <xf numFmtId="49" fontId="2" fillId="0" borderId="8" xfId="21" applyNumberFormat="1" applyFont="1" applyBorder="1" applyAlignment="1">
      <alignment horizontal="distributed" vertical="center"/>
      <protection/>
    </xf>
    <xf numFmtId="49" fontId="2" fillId="0" borderId="22" xfId="21" applyNumberFormat="1" applyFont="1" applyBorder="1" applyAlignment="1">
      <alignment horizontal="distributed" vertical="center"/>
      <protection/>
    </xf>
    <xf numFmtId="49" fontId="2" fillId="0" borderId="20" xfId="21" applyNumberFormat="1" applyFont="1" applyBorder="1" applyAlignment="1">
      <alignment horizontal="distributed" vertical="center"/>
      <protection/>
    </xf>
    <xf numFmtId="49" fontId="2" fillId="0" borderId="11" xfId="21" applyNumberFormat="1" applyFont="1" applyBorder="1" applyAlignment="1">
      <alignment horizontal="distributed" vertical="center"/>
      <protection/>
    </xf>
    <xf numFmtId="0" fontId="2" fillId="0" borderId="16" xfId="22" applyFont="1" applyBorder="1" applyAlignment="1">
      <alignment horizontal="distributed" vertical="center"/>
      <protection/>
    </xf>
    <xf numFmtId="0" fontId="2" fillId="0" borderId="24" xfId="22" applyFont="1" applyBorder="1" applyAlignment="1">
      <alignment horizontal="distributed" vertical="center"/>
      <protection/>
    </xf>
    <xf numFmtId="0" fontId="2" fillId="0" borderId="11" xfId="22" applyFont="1" applyBorder="1" applyAlignment="1">
      <alignment horizontal="distributed" vertical="center"/>
      <protection/>
    </xf>
    <xf numFmtId="0" fontId="2" fillId="0" borderId="9" xfId="22" applyFont="1" applyBorder="1" applyAlignment="1">
      <alignment horizontal="distributed" vertical="center"/>
      <protection/>
    </xf>
    <xf numFmtId="0" fontId="2" fillId="0" borderId="9" xfId="22" applyFont="1" applyBorder="1" applyAlignment="1">
      <alignment horizontal="distributed" vertical="center" wrapText="1"/>
      <protection/>
    </xf>
    <xf numFmtId="0" fontId="2" fillId="0" borderId="17" xfId="22" applyFont="1" applyBorder="1" applyAlignment="1">
      <alignment horizontal="distributed" vertical="center"/>
      <protection/>
    </xf>
    <xf numFmtId="0" fontId="2" fillId="0" borderId="25" xfId="21" applyFont="1" applyBorder="1" applyAlignment="1">
      <alignment horizontal="distributed" vertical="center"/>
      <protection/>
    </xf>
    <xf numFmtId="0" fontId="2" fillId="0" borderId="12" xfId="21" applyFont="1" applyBorder="1" applyAlignment="1">
      <alignment horizontal="distributed" vertical="center"/>
      <protection/>
    </xf>
    <xf numFmtId="226" fontId="2" fillId="0" borderId="0" xfId="0" applyNumberFormat="1" applyFont="1" applyBorder="1" applyAlignment="1">
      <alignment vertical="center"/>
    </xf>
    <xf numFmtId="186" fontId="2" fillId="0" borderId="2" xfId="0" applyNumberFormat="1" applyFont="1" applyBorder="1" applyAlignment="1">
      <alignment vertical="center"/>
    </xf>
    <xf numFmtId="186" fontId="2" fillId="0" borderId="1" xfId="0" applyNumberFormat="1" applyFont="1" applyBorder="1" applyAlignment="1">
      <alignment vertical="center"/>
    </xf>
    <xf numFmtId="208" fontId="2" fillId="0" borderId="0" xfId="0" applyNumberFormat="1" applyFont="1" applyBorder="1" applyAlignment="1">
      <alignment vertical="center"/>
    </xf>
    <xf numFmtId="222" fontId="2" fillId="0" borderId="0" xfId="0" applyNumberFormat="1" applyFont="1" applyBorder="1" applyAlignment="1">
      <alignment vertical="center"/>
    </xf>
    <xf numFmtId="226" fontId="6" fillId="0" borderId="0" xfId="0" applyNumberFormat="1" applyFont="1" applyBorder="1" applyAlignment="1">
      <alignment vertical="center"/>
    </xf>
    <xf numFmtId="208" fontId="6" fillId="0" borderId="0" xfId="0" applyNumberFormat="1" applyFont="1" applyBorder="1" applyAlignment="1">
      <alignment vertical="center"/>
    </xf>
  </cellXfs>
  <cellStyles count="12">
    <cellStyle name="Normal" xfId="0"/>
    <cellStyle name="Percent" xfId="15"/>
    <cellStyle name="Hyperlink" xfId="16"/>
    <cellStyle name="Comma [0]" xfId="17"/>
    <cellStyle name="Comma" xfId="18"/>
    <cellStyle name="Currency [0]" xfId="19"/>
    <cellStyle name="Currency" xfId="20"/>
    <cellStyle name="標準_08　平成１７年度フラワーパークの入園者数_新市指定文化財集計表(H17.7.1)" xfId="21"/>
    <cellStyle name="標準_15　指定文化財集計表" xfId="22"/>
    <cellStyle name="標準_P 185-186" xfId="23"/>
    <cellStyle name="標準_P 209-210"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2"/>
  <sheetViews>
    <sheetView tabSelected="1" workbookViewId="0" topLeftCell="A1">
      <pane xSplit="3" ySplit="6" topLeftCell="D7" activePane="bottomRight" state="frozen"/>
      <selection pane="topLeft" activeCell="A1" sqref="A1"/>
      <selection pane="topRight" activeCell="D1" sqref="D1"/>
      <selection pane="bottomLeft" activeCell="A7" sqref="A7"/>
      <selection pane="bottomRight" activeCell="A1" sqref="A1:D1"/>
    </sheetView>
  </sheetViews>
  <sheetFormatPr defaultColWidth="9.00390625" defaultRowHeight="13.5"/>
  <cols>
    <col min="1" max="1" width="0.875" style="1" customWidth="1"/>
    <col min="2" max="2" width="13.375" style="1" customWidth="1"/>
    <col min="3" max="3" width="0.875" style="1" customWidth="1"/>
    <col min="4" max="4" width="12.50390625" style="1" customWidth="1"/>
    <col min="5" max="9" width="12.50390625" style="2" customWidth="1"/>
  </cols>
  <sheetData>
    <row r="1" spans="1:9" ht="30" customHeight="1">
      <c r="A1" s="251"/>
      <c r="B1" s="251"/>
      <c r="C1" s="251"/>
      <c r="D1" s="251"/>
      <c r="E1" s="4"/>
      <c r="F1" s="4"/>
      <c r="G1" s="4"/>
      <c r="H1" s="4"/>
      <c r="I1" s="4"/>
    </row>
    <row r="2" spans="1:9" ht="24" customHeight="1">
      <c r="A2" s="252" t="s">
        <v>11</v>
      </c>
      <c r="B2" s="252"/>
      <c r="C2" s="252"/>
      <c r="D2" s="252"/>
      <c r="E2" s="252"/>
      <c r="F2" s="252"/>
      <c r="G2" s="252"/>
      <c r="H2" s="252"/>
      <c r="I2" s="252"/>
    </row>
    <row r="3" spans="1:9" ht="25.5" customHeight="1">
      <c r="A3" s="253" t="s">
        <v>27</v>
      </c>
      <c r="B3" s="253"/>
      <c r="C3" s="253"/>
      <c r="D3" s="253"/>
      <c r="E3" s="253"/>
      <c r="F3" s="253"/>
      <c r="G3" s="253"/>
      <c r="H3" s="253"/>
      <c r="I3" s="253"/>
    </row>
    <row r="4" spans="1:9" ht="13.5" customHeight="1" thickBot="1">
      <c r="A4" s="3"/>
      <c r="B4" s="3"/>
      <c r="C4" s="3"/>
      <c r="D4" s="3"/>
      <c r="E4" s="4"/>
      <c r="F4" s="4"/>
      <c r="G4" s="4"/>
      <c r="H4" s="4"/>
      <c r="I4" s="11"/>
    </row>
    <row r="5" spans="1:9" ht="13.5" customHeight="1">
      <c r="A5" s="247" t="s">
        <v>0</v>
      </c>
      <c r="B5" s="247"/>
      <c r="C5" s="248"/>
      <c r="D5" s="254" t="s">
        <v>24</v>
      </c>
      <c r="E5" s="255"/>
      <c r="F5" s="258" t="s">
        <v>25</v>
      </c>
      <c r="G5" s="259"/>
      <c r="H5" s="262" t="s">
        <v>26</v>
      </c>
      <c r="I5" s="263"/>
    </row>
    <row r="6" spans="1:9" ht="13.5" customHeight="1">
      <c r="A6" s="249"/>
      <c r="B6" s="249"/>
      <c r="C6" s="250"/>
      <c r="D6" s="256"/>
      <c r="E6" s="257"/>
      <c r="F6" s="260"/>
      <c r="G6" s="261"/>
      <c r="H6" s="264"/>
      <c r="I6" s="264"/>
    </row>
    <row r="7" spans="1:9" ht="6" customHeight="1">
      <c r="A7" s="3"/>
      <c r="B7" s="3"/>
      <c r="C7" s="3"/>
      <c r="D7" s="13"/>
      <c r="E7" s="3"/>
      <c r="F7" s="16"/>
      <c r="G7" s="17"/>
      <c r="H7" s="4"/>
      <c r="I7" s="4"/>
    </row>
    <row r="8" spans="1:9" ht="15.75" customHeight="1">
      <c r="A8" s="3"/>
      <c r="B8" s="6" t="s">
        <v>1</v>
      </c>
      <c r="C8" s="3"/>
      <c r="D8" s="265">
        <v>239030</v>
      </c>
      <c r="E8" s="266"/>
      <c r="F8" s="265">
        <v>357078</v>
      </c>
      <c r="G8" s="266"/>
      <c r="H8" s="265">
        <v>107086</v>
      </c>
      <c r="I8" s="199"/>
    </row>
    <row r="9" spans="1:9" ht="15.75" customHeight="1">
      <c r="A9" s="3"/>
      <c r="B9" s="6" t="s">
        <v>12</v>
      </c>
      <c r="C9" s="3"/>
      <c r="D9" s="265">
        <v>7481</v>
      </c>
      <c r="E9" s="266"/>
      <c r="F9" s="265">
        <v>75681</v>
      </c>
      <c r="G9" s="266"/>
      <c r="H9" s="265">
        <v>33159</v>
      </c>
      <c r="I9" s="199"/>
    </row>
    <row r="10" spans="1:9" ht="15.75" customHeight="1">
      <c r="A10" s="3"/>
      <c r="B10" s="6" t="s">
        <v>3</v>
      </c>
      <c r="C10" s="3"/>
      <c r="D10" s="265">
        <v>358185</v>
      </c>
      <c r="E10" s="266"/>
      <c r="F10" s="265">
        <v>330943</v>
      </c>
      <c r="G10" s="266"/>
      <c r="H10" s="265">
        <v>90780</v>
      </c>
      <c r="I10" s="199"/>
    </row>
    <row r="11" spans="1:9" ht="15.75" customHeight="1">
      <c r="A11" s="3"/>
      <c r="B11" s="6" t="s">
        <v>2</v>
      </c>
      <c r="C11" s="3"/>
      <c r="D11" s="265">
        <v>64646</v>
      </c>
      <c r="E11" s="266"/>
      <c r="F11" s="265">
        <v>179223</v>
      </c>
      <c r="G11" s="266"/>
      <c r="H11" s="265">
        <v>49783</v>
      </c>
      <c r="I11" s="199"/>
    </row>
    <row r="12" spans="1:9" ht="15.75" customHeight="1">
      <c r="A12" s="3"/>
      <c r="B12" s="6" t="s">
        <v>4</v>
      </c>
      <c r="C12" s="3"/>
      <c r="D12" s="265">
        <v>58990</v>
      </c>
      <c r="E12" s="266"/>
      <c r="F12" s="265">
        <v>236829</v>
      </c>
      <c r="G12" s="266"/>
      <c r="H12" s="265">
        <v>63210</v>
      </c>
      <c r="I12" s="199"/>
    </row>
    <row r="13" spans="1:9" ht="15.75" customHeight="1">
      <c r="A13" s="3"/>
      <c r="B13" s="6" t="s">
        <v>5</v>
      </c>
      <c r="C13" s="3"/>
      <c r="D13" s="265">
        <v>68425</v>
      </c>
      <c r="E13" s="266"/>
      <c r="F13" s="265">
        <v>267219</v>
      </c>
      <c r="G13" s="266"/>
      <c r="H13" s="265">
        <v>73956</v>
      </c>
      <c r="I13" s="199"/>
    </row>
    <row r="14" spans="1:9" ht="15.75" customHeight="1">
      <c r="A14" s="3"/>
      <c r="B14" s="6" t="s">
        <v>6</v>
      </c>
      <c r="C14" s="3"/>
      <c r="D14" s="265">
        <v>79152</v>
      </c>
      <c r="E14" s="266"/>
      <c r="F14" s="265">
        <v>283804</v>
      </c>
      <c r="G14" s="266"/>
      <c r="H14" s="265">
        <v>77199</v>
      </c>
      <c r="I14" s="199"/>
    </row>
    <row r="15" spans="1:9" ht="15.75" customHeight="1">
      <c r="A15" s="3"/>
      <c r="B15" s="6" t="s">
        <v>7</v>
      </c>
      <c r="C15" s="3"/>
      <c r="D15" s="265">
        <v>81999</v>
      </c>
      <c r="E15" s="266"/>
      <c r="F15" s="265">
        <v>315007</v>
      </c>
      <c r="G15" s="266"/>
      <c r="H15" s="265">
        <v>87065</v>
      </c>
      <c r="I15" s="199"/>
    </row>
    <row r="16" spans="1:9" ht="15.75" customHeight="1">
      <c r="A16" s="3"/>
      <c r="B16" s="6" t="s">
        <v>8</v>
      </c>
      <c r="C16" s="3"/>
      <c r="D16" s="265">
        <v>54439</v>
      </c>
      <c r="E16" s="266"/>
      <c r="F16" s="265">
        <v>157767</v>
      </c>
      <c r="G16" s="266"/>
      <c r="H16" s="265">
        <v>42217</v>
      </c>
      <c r="I16" s="199"/>
    </row>
    <row r="17" spans="1:9" ht="15.75" customHeight="1">
      <c r="A17" s="3"/>
      <c r="B17" s="6" t="s">
        <v>9</v>
      </c>
      <c r="C17" s="3"/>
      <c r="D17" s="265">
        <v>71330</v>
      </c>
      <c r="E17" s="266"/>
      <c r="F17" s="265">
        <v>245685</v>
      </c>
      <c r="G17" s="266"/>
      <c r="H17" s="265">
        <v>64937</v>
      </c>
      <c r="I17" s="199"/>
    </row>
    <row r="18" spans="1:9" ht="15.75" customHeight="1">
      <c r="A18" s="3"/>
      <c r="B18" s="6" t="s">
        <v>13</v>
      </c>
      <c r="C18" s="3"/>
      <c r="D18" s="265">
        <v>64631</v>
      </c>
      <c r="E18" s="266"/>
      <c r="F18" s="265">
        <v>334949</v>
      </c>
      <c r="G18" s="266"/>
      <c r="H18" s="265">
        <v>95031</v>
      </c>
      <c r="I18" s="199"/>
    </row>
    <row r="19" spans="1:9" ht="15.75" customHeight="1">
      <c r="A19" s="3"/>
      <c r="B19" s="6" t="s">
        <v>14</v>
      </c>
      <c r="C19" s="6"/>
      <c r="D19" s="265">
        <v>218400</v>
      </c>
      <c r="E19" s="266"/>
      <c r="F19" s="265">
        <v>380432</v>
      </c>
      <c r="G19" s="266"/>
      <c r="H19" s="265">
        <v>121096</v>
      </c>
      <c r="I19" s="199"/>
    </row>
    <row r="20" spans="1:9" ht="15.75" customHeight="1">
      <c r="A20" s="3"/>
      <c r="B20" s="20" t="s">
        <v>15</v>
      </c>
      <c r="C20" s="3"/>
      <c r="D20" s="265">
        <v>105550</v>
      </c>
      <c r="E20" s="266"/>
      <c r="F20" s="265">
        <v>54162</v>
      </c>
      <c r="G20" s="266"/>
      <c r="H20" s="265">
        <v>14062</v>
      </c>
      <c r="I20" s="199"/>
    </row>
    <row r="21" spans="1:9" ht="15.75" customHeight="1">
      <c r="A21" s="3"/>
      <c r="B21" s="20" t="s">
        <v>16</v>
      </c>
      <c r="C21" s="3"/>
      <c r="D21" s="265">
        <v>71982</v>
      </c>
      <c r="E21" s="266"/>
      <c r="F21" s="265">
        <v>63391</v>
      </c>
      <c r="G21" s="266"/>
      <c r="H21" s="265">
        <v>17948</v>
      </c>
      <c r="I21" s="199"/>
    </row>
    <row r="22" spans="1:9" ht="15.75" customHeight="1">
      <c r="A22" s="3"/>
      <c r="B22" s="20" t="s">
        <v>17</v>
      </c>
      <c r="C22" s="3"/>
      <c r="D22" s="265">
        <v>59459</v>
      </c>
      <c r="E22" s="266"/>
      <c r="F22" s="265">
        <v>117438</v>
      </c>
      <c r="G22" s="266"/>
      <c r="H22" s="265">
        <v>32495</v>
      </c>
      <c r="I22" s="199"/>
    </row>
    <row r="23" spans="1:9" ht="15.75" customHeight="1">
      <c r="A23" s="3"/>
      <c r="B23" s="20" t="s">
        <v>18</v>
      </c>
      <c r="C23" s="3"/>
      <c r="D23" s="265">
        <v>161371</v>
      </c>
      <c r="E23" s="266"/>
      <c r="F23" s="265">
        <v>256832</v>
      </c>
      <c r="G23" s="266"/>
      <c r="H23" s="265">
        <v>59587</v>
      </c>
      <c r="I23" s="199"/>
    </row>
    <row r="24" spans="1:9" ht="15.75" customHeight="1">
      <c r="A24" s="3"/>
      <c r="B24" s="20" t="s">
        <v>19</v>
      </c>
      <c r="C24" s="3"/>
      <c r="D24" s="265">
        <v>78908</v>
      </c>
      <c r="E24" s="266"/>
      <c r="F24" s="265">
        <v>72145</v>
      </c>
      <c r="G24" s="266"/>
      <c r="H24" s="265">
        <v>18137</v>
      </c>
      <c r="I24" s="199"/>
    </row>
    <row r="25" spans="1:9" ht="15.75" customHeight="1">
      <c r="A25" s="3"/>
      <c r="B25" s="20" t="s">
        <v>28</v>
      </c>
      <c r="C25" s="3"/>
      <c r="D25" s="265">
        <v>79934</v>
      </c>
      <c r="E25" s="266"/>
      <c r="F25" s="265">
        <v>115571</v>
      </c>
      <c r="G25" s="266"/>
      <c r="H25" s="265">
        <v>29901</v>
      </c>
      <c r="I25" s="199"/>
    </row>
    <row r="26" spans="1:9" ht="15.75" customHeight="1">
      <c r="A26" s="3"/>
      <c r="B26" s="20" t="s">
        <v>20</v>
      </c>
      <c r="C26" s="3"/>
      <c r="D26" s="265">
        <v>37515</v>
      </c>
      <c r="E26" s="266"/>
      <c r="F26" s="265">
        <v>16198</v>
      </c>
      <c r="G26" s="266"/>
      <c r="H26" s="265">
        <v>3984</v>
      </c>
      <c r="I26" s="199"/>
    </row>
    <row r="27" spans="1:9" ht="15.75" customHeight="1">
      <c r="A27" s="3"/>
      <c r="B27" s="20" t="s">
        <v>21</v>
      </c>
      <c r="C27" s="3"/>
      <c r="D27" s="265">
        <v>15634</v>
      </c>
      <c r="E27" s="266"/>
      <c r="F27" s="265">
        <v>11502</v>
      </c>
      <c r="G27" s="266"/>
      <c r="H27" s="265">
        <v>3849</v>
      </c>
      <c r="I27" s="199"/>
    </row>
    <row r="28" spans="1:9" ht="15.75" customHeight="1">
      <c r="A28" s="3"/>
      <c r="B28" s="20" t="s">
        <v>22</v>
      </c>
      <c r="C28" s="3"/>
      <c r="D28" s="265">
        <v>8130</v>
      </c>
      <c r="E28" s="266"/>
      <c r="F28" s="265">
        <v>3480</v>
      </c>
      <c r="G28" s="266"/>
      <c r="H28" s="265">
        <v>2207</v>
      </c>
      <c r="I28" s="199"/>
    </row>
    <row r="29" spans="1:9" ht="15.75" customHeight="1">
      <c r="A29" s="3"/>
      <c r="B29" s="20" t="s">
        <v>23</v>
      </c>
      <c r="C29" s="3"/>
      <c r="D29" s="265">
        <v>5042</v>
      </c>
      <c r="E29" s="198"/>
      <c r="F29" s="265">
        <v>462</v>
      </c>
      <c r="G29" s="198"/>
      <c r="H29" s="265">
        <v>176</v>
      </c>
      <c r="I29" s="267"/>
    </row>
    <row r="30" spans="1:9" ht="15.75" customHeight="1">
      <c r="A30" s="3"/>
      <c r="B30" s="20" t="s">
        <v>32</v>
      </c>
      <c r="C30" s="3"/>
      <c r="D30" s="265">
        <v>8319</v>
      </c>
      <c r="E30" s="266"/>
      <c r="F30" s="268">
        <v>20341</v>
      </c>
      <c r="G30" s="243"/>
      <c r="H30" s="265">
        <v>3024</v>
      </c>
      <c r="I30" s="199"/>
    </row>
    <row r="31" spans="1:9" ht="15.75" customHeight="1">
      <c r="A31" s="3"/>
      <c r="B31" s="20" t="s">
        <v>33</v>
      </c>
      <c r="C31" s="3"/>
      <c r="D31" s="265">
        <v>0</v>
      </c>
      <c r="E31" s="266"/>
      <c r="F31" s="268">
        <v>5742</v>
      </c>
      <c r="G31" s="243"/>
      <c r="H31" s="265">
        <v>2022</v>
      </c>
      <c r="I31" s="199"/>
    </row>
    <row r="32" spans="1:9" ht="15.75" customHeight="1">
      <c r="A32" s="3"/>
      <c r="B32" s="20" t="s">
        <v>34</v>
      </c>
      <c r="C32" s="3"/>
      <c r="D32" s="265">
        <v>0</v>
      </c>
      <c r="E32" s="266"/>
      <c r="F32" s="268">
        <v>1689</v>
      </c>
      <c r="G32" s="243"/>
      <c r="H32" s="265">
        <v>1447</v>
      </c>
      <c r="I32" s="199"/>
    </row>
    <row r="33" spans="1:9" ht="15.75" customHeight="1">
      <c r="A33" s="3"/>
      <c r="B33" s="20" t="s">
        <v>30</v>
      </c>
      <c r="C33" s="3"/>
      <c r="D33" s="265">
        <v>33200</v>
      </c>
      <c r="E33" s="266"/>
      <c r="F33" s="268">
        <v>5654</v>
      </c>
      <c r="G33" s="243"/>
      <c r="H33" s="265">
        <v>1827</v>
      </c>
      <c r="I33" s="199"/>
    </row>
    <row r="34" spans="1:9" ht="15.75" customHeight="1">
      <c r="A34" s="3"/>
      <c r="B34" s="22" t="s">
        <v>31</v>
      </c>
      <c r="C34" s="3"/>
      <c r="D34" s="265">
        <v>84255</v>
      </c>
      <c r="E34" s="266"/>
      <c r="F34" s="265">
        <v>0</v>
      </c>
      <c r="G34" s="266"/>
      <c r="H34" s="265">
        <v>0</v>
      </c>
      <c r="I34" s="199"/>
    </row>
    <row r="35" spans="1:9" ht="6" customHeight="1">
      <c r="A35" s="3"/>
      <c r="B35" s="3"/>
      <c r="C35" s="3"/>
      <c r="D35" s="13"/>
      <c r="E35" s="3"/>
      <c r="F35" s="16"/>
      <c r="G35" s="17"/>
      <c r="H35" s="16"/>
      <c r="I35" s="4"/>
    </row>
    <row r="36" spans="1:9" ht="27" customHeight="1">
      <c r="A36" s="3"/>
      <c r="B36" s="12" t="s">
        <v>10</v>
      </c>
      <c r="C36" s="12"/>
      <c r="D36" s="218">
        <f>SUM(D8:E34)</f>
        <v>2116007</v>
      </c>
      <c r="E36" s="197"/>
      <c r="F36" s="218">
        <f>SUM(F8:G34)</f>
        <v>3909224</v>
      </c>
      <c r="G36" s="197"/>
      <c r="H36" s="218">
        <f>SUM(H8:H34)</f>
        <v>1096185</v>
      </c>
      <c r="I36" s="200"/>
    </row>
    <row r="37" spans="1:9" ht="6" customHeight="1" thickBot="1">
      <c r="A37" s="8"/>
      <c r="B37" s="8"/>
      <c r="C37" s="8"/>
      <c r="D37" s="9"/>
      <c r="E37" s="7"/>
      <c r="F37" s="18"/>
      <c r="G37" s="19"/>
      <c r="H37" s="10"/>
      <c r="I37" s="10"/>
    </row>
    <row r="38" spans="1:9" ht="13.5" customHeight="1">
      <c r="A38" s="14" t="s">
        <v>35</v>
      </c>
      <c r="B38" s="14"/>
      <c r="C38" s="3"/>
      <c r="D38" s="3"/>
      <c r="E38" s="4"/>
      <c r="F38" s="5"/>
      <c r="G38" s="5"/>
      <c r="H38" s="5"/>
      <c r="I38" s="5"/>
    </row>
    <row r="39" spans="1:9" ht="13.5">
      <c r="A39" s="1" t="s">
        <v>29</v>
      </c>
      <c r="F39" s="21"/>
      <c r="H39" s="15"/>
      <c r="I39" s="15"/>
    </row>
    <row r="40" spans="1:9" ht="13.5">
      <c r="A40" s="1" t="s">
        <v>36</v>
      </c>
      <c r="F40" s="21"/>
      <c r="H40" s="15"/>
      <c r="I40" s="15"/>
    </row>
    <row r="41" spans="1:9" ht="13.5">
      <c r="A41" s="1" t="s">
        <v>37</v>
      </c>
      <c r="F41" s="21"/>
      <c r="H41" s="15"/>
      <c r="I41" s="15"/>
    </row>
    <row r="42" spans="8:9" ht="13.5">
      <c r="H42" s="15"/>
      <c r="I42" s="15"/>
    </row>
    <row r="43" spans="8:9" ht="13.5">
      <c r="H43" s="15"/>
      <c r="I43" s="15"/>
    </row>
    <row r="44" spans="8:9" ht="13.5">
      <c r="H44" s="15"/>
      <c r="I44" s="15"/>
    </row>
    <row r="45" spans="8:9" ht="13.5">
      <c r="H45" s="15"/>
      <c r="I45" s="15"/>
    </row>
    <row r="46" spans="8:9" ht="13.5">
      <c r="H46" s="15"/>
      <c r="I46" s="15"/>
    </row>
    <row r="47" spans="8:9" ht="13.5">
      <c r="H47" s="15"/>
      <c r="I47" s="15"/>
    </row>
    <row r="48" spans="8:9" ht="13.5">
      <c r="H48" s="15"/>
      <c r="I48" s="15"/>
    </row>
    <row r="49" spans="8:9" ht="13.5">
      <c r="H49" s="15"/>
      <c r="I49" s="15"/>
    </row>
    <row r="50" spans="8:9" ht="13.5">
      <c r="H50" s="15"/>
      <c r="I50" s="15"/>
    </row>
    <row r="51" spans="8:9" ht="13.5">
      <c r="H51" s="15"/>
      <c r="I51" s="15"/>
    </row>
    <row r="52" spans="8:9" ht="13.5">
      <c r="H52" s="15"/>
      <c r="I52" s="15"/>
    </row>
    <row r="53" spans="8:9" ht="13.5">
      <c r="H53" s="15"/>
      <c r="I53" s="15"/>
    </row>
    <row r="54" spans="8:9" ht="13.5">
      <c r="H54" s="15"/>
      <c r="I54" s="15"/>
    </row>
    <row r="55" spans="8:9" ht="13.5">
      <c r="H55" s="15"/>
      <c r="I55" s="15"/>
    </row>
    <row r="56" spans="8:9" ht="13.5">
      <c r="H56" s="15"/>
      <c r="I56" s="15"/>
    </row>
    <row r="57" spans="8:9" ht="13.5">
      <c r="H57" s="15"/>
      <c r="I57" s="15"/>
    </row>
    <row r="58" spans="8:9" ht="13.5">
      <c r="H58" s="15"/>
      <c r="I58" s="15"/>
    </row>
    <row r="59" spans="8:9" ht="13.5">
      <c r="H59" s="15"/>
      <c r="I59" s="15"/>
    </row>
    <row r="60" spans="8:9" ht="13.5">
      <c r="H60" s="15"/>
      <c r="I60" s="15"/>
    </row>
    <row r="61" spans="8:9" ht="13.5">
      <c r="H61" s="15"/>
      <c r="I61" s="15"/>
    </row>
    <row r="62" spans="8:9" ht="13.5">
      <c r="H62" s="15"/>
      <c r="I62" s="15"/>
    </row>
  </sheetData>
  <mergeCells count="91">
    <mergeCell ref="H31:I31"/>
    <mergeCell ref="D32:E32"/>
    <mergeCell ref="F32:G32"/>
    <mergeCell ref="H32:I32"/>
    <mergeCell ref="D36:E36"/>
    <mergeCell ref="D29:E29"/>
    <mergeCell ref="D30:E30"/>
    <mergeCell ref="D33:E33"/>
    <mergeCell ref="D31:E31"/>
    <mergeCell ref="D25:E25"/>
    <mergeCell ref="D26:E26"/>
    <mergeCell ref="D27:E27"/>
    <mergeCell ref="D28:E28"/>
    <mergeCell ref="D21:E21"/>
    <mergeCell ref="D22:E22"/>
    <mergeCell ref="D23:E23"/>
    <mergeCell ref="D24:E24"/>
    <mergeCell ref="D17:E17"/>
    <mergeCell ref="D9:E9"/>
    <mergeCell ref="D18:E18"/>
    <mergeCell ref="D34:E34"/>
    <mergeCell ref="D13:E13"/>
    <mergeCell ref="D14:E14"/>
    <mergeCell ref="D15:E15"/>
    <mergeCell ref="D16:E16"/>
    <mergeCell ref="D19:E19"/>
    <mergeCell ref="D20:E20"/>
    <mergeCell ref="D8:E8"/>
    <mergeCell ref="D11:E11"/>
    <mergeCell ref="D10:E10"/>
    <mergeCell ref="D12:E12"/>
    <mergeCell ref="H27:I27"/>
    <mergeCell ref="H28:I28"/>
    <mergeCell ref="H36:I36"/>
    <mergeCell ref="F19:G19"/>
    <mergeCell ref="F20:G20"/>
    <mergeCell ref="F21:G21"/>
    <mergeCell ref="F22:G22"/>
    <mergeCell ref="F23:G23"/>
    <mergeCell ref="F24:G24"/>
    <mergeCell ref="F25:G25"/>
    <mergeCell ref="H23:I23"/>
    <mergeCell ref="H24:I24"/>
    <mergeCell ref="H25:I25"/>
    <mergeCell ref="H26:I26"/>
    <mergeCell ref="H19:I19"/>
    <mergeCell ref="H20:I20"/>
    <mergeCell ref="H21:I21"/>
    <mergeCell ref="H22:I22"/>
    <mergeCell ref="H17:I17"/>
    <mergeCell ref="H9:I9"/>
    <mergeCell ref="H18:I18"/>
    <mergeCell ref="H34:I34"/>
    <mergeCell ref="H30:I30"/>
    <mergeCell ref="H33:I33"/>
    <mergeCell ref="H13:I13"/>
    <mergeCell ref="H14:I14"/>
    <mergeCell ref="H15:I15"/>
    <mergeCell ref="H16:I16"/>
    <mergeCell ref="H8:I8"/>
    <mergeCell ref="H11:I11"/>
    <mergeCell ref="H10:I10"/>
    <mergeCell ref="H12:I12"/>
    <mergeCell ref="F36:G36"/>
    <mergeCell ref="F26:G26"/>
    <mergeCell ref="F27:G27"/>
    <mergeCell ref="F28:G28"/>
    <mergeCell ref="F29:G29"/>
    <mergeCell ref="F31:G31"/>
    <mergeCell ref="F9:G9"/>
    <mergeCell ref="F18:G18"/>
    <mergeCell ref="F30:G30"/>
    <mergeCell ref="F33:G33"/>
    <mergeCell ref="F13:G13"/>
    <mergeCell ref="F8:G8"/>
    <mergeCell ref="F11:G11"/>
    <mergeCell ref="F34:G34"/>
    <mergeCell ref="H29:I29"/>
    <mergeCell ref="F14:G14"/>
    <mergeCell ref="F15:G15"/>
    <mergeCell ref="F16:G16"/>
    <mergeCell ref="F17:G17"/>
    <mergeCell ref="F10:G10"/>
    <mergeCell ref="F12:G12"/>
    <mergeCell ref="A5:C6"/>
    <mergeCell ref="A1:D1"/>
    <mergeCell ref="A2:I2"/>
    <mergeCell ref="A3:I3"/>
    <mergeCell ref="D5:E6"/>
    <mergeCell ref="F5:G6"/>
    <mergeCell ref="H5:I6"/>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N12"/>
  <sheetViews>
    <sheetView workbookViewId="0" topLeftCell="A1">
      <selection activeCell="A2" sqref="A2:J2"/>
    </sheetView>
  </sheetViews>
  <sheetFormatPr defaultColWidth="9.00390625" defaultRowHeight="13.5"/>
  <cols>
    <col min="1" max="1" width="6.125" style="2" customWidth="1"/>
    <col min="2" max="2" width="8.25390625" style="2" customWidth="1"/>
    <col min="3" max="3" width="15.125" style="2" customWidth="1"/>
    <col min="4" max="4" width="3.875" style="2" customWidth="1"/>
    <col min="5" max="5" width="6.25390625" style="2" customWidth="1"/>
    <col min="6" max="6" width="12.625" style="2" customWidth="1"/>
    <col min="7" max="7" width="7.50390625" style="2" customWidth="1"/>
    <col min="8" max="8" width="5.125" style="2" customWidth="1"/>
    <col min="9" max="9" width="6.25390625" style="2" customWidth="1"/>
    <col min="10" max="10" width="18.875" style="2" customWidth="1"/>
    <col min="11" max="14" width="22.50390625" style="0" customWidth="1"/>
  </cols>
  <sheetData>
    <row r="1" spans="1:14" ht="30" customHeight="1">
      <c r="A1" s="23"/>
      <c r="B1" s="4"/>
      <c r="C1" s="4"/>
      <c r="D1" s="4"/>
      <c r="E1" s="4"/>
      <c r="F1" s="4"/>
      <c r="G1" s="4"/>
      <c r="H1" s="4"/>
      <c r="I1" s="4"/>
      <c r="J1" s="4"/>
      <c r="K1" s="163"/>
      <c r="L1" s="163"/>
      <c r="M1" s="163"/>
      <c r="N1" s="64"/>
    </row>
    <row r="2" spans="1:14" ht="45" customHeight="1">
      <c r="A2" s="253" t="s">
        <v>213</v>
      </c>
      <c r="B2" s="253"/>
      <c r="C2" s="253"/>
      <c r="D2" s="253"/>
      <c r="E2" s="253"/>
      <c r="F2" s="253"/>
      <c r="G2" s="253"/>
      <c r="H2" s="253"/>
      <c r="I2" s="253"/>
      <c r="J2" s="253"/>
      <c r="K2" s="164"/>
      <c r="L2" s="164"/>
      <c r="M2" s="164"/>
      <c r="N2" s="164"/>
    </row>
    <row r="3" spans="1:14" ht="16.5" customHeight="1" thickBot="1">
      <c r="A3" s="45"/>
      <c r="B3" s="45"/>
      <c r="C3" s="45"/>
      <c r="D3" s="45"/>
      <c r="E3" s="45"/>
      <c r="F3" s="45"/>
      <c r="G3" s="45"/>
      <c r="H3" s="45"/>
      <c r="I3" s="45"/>
      <c r="J3" s="45" t="s">
        <v>214</v>
      </c>
      <c r="K3" s="165"/>
      <c r="L3" s="165"/>
      <c r="M3" s="165"/>
      <c r="N3" s="45"/>
    </row>
    <row r="4" spans="1:14" ht="24" customHeight="1">
      <c r="A4" s="313" t="s">
        <v>215</v>
      </c>
      <c r="B4" s="314"/>
      <c r="C4" s="314"/>
      <c r="D4" s="313" t="s">
        <v>216</v>
      </c>
      <c r="E4" s="314"/>
      <c r="F4" s="314"/>
      <c r="G4" s="315"/>
      <c r="H4" s="314" t="s">
        <v>217</v>
      </c>
      <c r="I4" s="314"/>
      <c r="J4" s="315"/>
      <c r="K4" s="4"/>
      <c r="L4" s="4"/>
      <c r="M4" s="4"/>
      <c r="N4" s="4"/>
    </row>
    <row r="5" spans="1:14" ht="6" customHeight="1">
      <c r="A5" s="316"/>
      <c r="B5" s="316"/>
      <c r="C5" s="317"/>
      <c r="D5" s="318"/>
      <c r="E5" s="316"/>
      <c r="F5" s="316"/>
      <c r="G5" s="316"/>
      <c r="H5" s="318"/>
      <c r="I5" s="316"/>
      <c r="J5" s="316"/>
      <c r="K5" s="4"/>
      <c r="L5" s="38"/>
      <c r="M5" s="38"/>
      <c r="N5" s="38"/>
    </row>
    <row r="6" spans="1:14" ht="33" customHeight="1">
      <c r="A6" s="309" t="s">
        <v>218</v>
      </c>
      <c r="B6" s="309"/>
      <c r="C6" s="310"/>
      <c r="D6" s="311">
        <v>75970</v>
      </c>
      <c r="E6" s="312"/>
      <c r="F6" s="312"/>
      <c r="G6" s="312"/>
      <c r="H6" s="311">
        <v>129</v>
      </c>
      <c r="I6" s="312"/>
      <c r="J6" s="312"/>
      <c r="K6" s="3"/>
      <c r="L6" s="166"/>
      <c r="M6" s="166"/>
      <c r="N6" s="166"/>
    </row>
    <row r="7" spans="1:14" ht="33" customHeight="1">
      <c r="A7" s="309" t="s">
        <v>219</v>
      </c>
      <c r="B7" s="309"/>
      <c r="C7" s="310"/>
      <c r="D7" s="311">
        <v>127483</v>
      </c>
      <c r="E7" s="312"/>
      <c r="F7" s="312"/>
      <c r="G7" s="312"/>
      <c r="H7" s="311">
        <v>1296</v>
      </c>
      <c r="I7" s="312"/>
      <c r="J7" s="312"/>
      <c r="K7" s="3"/>
      <c r="L7" s="166"/>
      <c r="M7" s="166"/>
      <c r="N7" s="166"/>
    </row>
    <row r="8" spans="1:14" ht="33" customHeight="1">
      <c r="A8" s="309" t="s">
        <v>220</v>
      </c>
      <c r="B8" s="309"/>
      <c r="C8" s="310"/>
      <c r="D8" s="311">
        <v>199449</v>
      </c>
      <c r="E8" s="312"/>
      <c r="F8" s="312"/>
      <c r="G8" s="312"/>
      <c r="H8" s="311">
        <v>39911</v>
      </c>
      <c r="I8" s="312"/>
      <c r="J8" s="312"/>
      <c r="K8" s="12"/>
      <c r="L8" s="167"/>
      <c r="M8" s="167"/>
      <c r="N8" s="167"/>
    </row>
    <row r="9" spans="1:14" ht="33" customHeight="1">
      <c r="A9" s="309" t="s">
        <v>221</v>
      </c>
      <c r="B9" s="309"/>
      <c r="C9" s="310"/>
      <c r="D9" s="311">
        <v>32982</v>
      </c>
      <c r="E9" s="312"/>
      <c r="F9" s="312"/>
      <c r="G9" s="312"/>
      <c r="H9" s="311">
        <v>3780</v>
      </c>
      <c r="I9" s="312"/>
      <c r="J9" s="312"/>
      <c r="K9" s="3"/>
      <c r="L9" s="166"/>
      <c r="M9" s="166"/>
      <c r="N9" s="166"/>
    </row>
    <row r="10" spans="1:14" ht="6" customHeight="1" thickBot="1">
      <c r="A10" s="319"/>
      <c r="B10" s="319"/>
      <c r="C10" s="320"/>
      <c r="D10" s="321"/>
      <c r="E10" s="319"/>
      <c r="F10" s="319"/>
      <c r="G10" s="319"/>
      <c r="H10" s="321"/>
      <c r="I10" s="319"/>
      <c r="J10" s="319"/>
      <c r="K10" s="3"/>
      <c r="L10" s="166"/>
      <c r="M10" s="166"/>
      <c r="N10" s="166"/>
    </row>
    <row r="11" spans="1:14" ht="16.5" customHeight="1">
      <c r="A11" s="168" t="s">
        <v>222</v>
      </c>
      <c r="B11" s="169"/>
      <c r="C11" s="169"/>
      <c r="D11" s="168"/>
      <c r="E11" s="5"/>
      <c r="F11" s="5"/>
      <c r="G11" s="5"/>
      <c r="H11" s="5"/>
      <c r="I11" s="5"/>
      <c r="J11" s="5"/>
      <c r="K11" s="3"/>
      <c r="L11" s="166"/>
      <c r="M11" s="166"/>
      <c r="N11" s="166"/>
    </row>
    <row r="12" ht="13.5">
      <c r="A12" s="168"/>
    </row>
  </sheetData>
  <mergeCells count="22">
    <mergeCell ref="A9:C9"/>
    <mergeCell ref="D9:G9"/>
    <mergeCell ref="A7:C7"/>
    <mergeCell ref="D7:G7"/>
    <mergeCell ref="A2:J2"/>
    <mergeCell ref="A10:C10"/>
    <mergeCell ref="D10:G10"/>
    <mergeCell ref="H10:J10"/>
    <mergeCell ref="H7:J7"/>
    <mergeCell ref="A8:C8"/>
    <mergeCell ref="D8:G8"/>
    <mergeCell ref="H8:J8"/>
    <mergeCell ref="H9:J9"/>
    <mergeCell ref="A4:C4"/>
    <mergeCell ref="A6:C6"/>
    <mergeCell ref="D6:G6"/>
    <mergeCell ref="H6:J6"/>
    <mergeCell ref="D4:G4"/>
    <mergeCell ref="H4:J4"/>
    <mergeCell ref="A5:C5"/>
    <mergeCell ref="D5:G5"/>
    <mergeCell ref="H5:J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N28"/>
  <sheetViews>
    <sheetView workbookViewId="0" topLeftCell="A1">
      <selection activeCell="A1" sqref="A1"/>
    </sheetView>
  </sheetViews>
  <sheetFormatPr defaultColWidth="9.00390625" defaultRowHeight="13.5"/>
  <cols>
    <col min="1" max="1" width="6.125" style="2" customWidth="1"/>
    <col min="2" max="2" width="8.25390625" style="2" customWidth="1"/>
    <col min="3" max="3" width="15.125" style="2" customWidth="1"/>
    <col min="4" max="4" width="3.875" style="2" customWidth="1"/>
    <col min="5" max="5" width="6.25390625" style="2" customWidth="1"/>
    <col min="6" max="6" width="12.625" style="2" customWidth="1"/>
    <col min="7" max="7" width="7.50390625" style="2" customWidth="1"/>
    <col min="8" max="8" width="5.125" style="2" customWidth="1"/>
    <col min="9" max="9" width="6.25390625" style="2" customWidth="1"/>
    <col min="10" max="10" width="18.875" style="2" customWidth="1"/>
    <col min="11" max="14" width="22.50390625" style="0" customWidth="1"/>
  </cols>
  <sheetData>
    <row r="1" spans="1:14" ht="30" customHeight="1">
      <c r="A1" s="23"/>
      <c r="B1" s="4"/>
      <c r="C1" s="4"/>
      <c r="D1" s="4"/>
      <c r="E1" s="4"/>
      <c r="F1" s="4"/>
      <c r="G1" s="4"/>
      <c r="H1" s="4"/>
      <c r="I1" s="4"/>
      <c r="J1" s="4"/>
      <c r="K1" s="163"/>
      <c r="L1" s="163"/>
      <c r="M1" s="163"/>
      <c r="N1" s="64"/>
    </row>
    <row r="2" spans="1:14" ht="24" customHeight="1">
      <c r="A2" s="253" t="s">
        <v>223</v>
      </c>
      <c r="B2" s="253"/>
      <c r="C2" s="253"/>
      <c r="D2" s="253"/>
      <c r="E2" s="253"/>
      <c r="F2" s="253"/>
      <c r="G2" s="253"/>
      <c r="H2" s="253"/>
      <c r="I2" s="253"/>
      <c r="J2" s="253"/>
      <c r="K2" s="2"/>
      <c r="L2" s="2"/>
      <c r="M2" s="2"/>
      <c r="N2" s="2"/>
    </row>
    <row r="3" spans="1:14" ht="16.5" customHeight="1" thickBot="1">
      <c r="A3" s="5"/>
      <c r="B3" s="5"/>
      <c r="C3" s="5"/>
      <c r="D3" s="5"/>
      <c r="E3" s="5"/>
      <c r="F3" s="5"/>
      <c r="G3" s="5"/>
      <c r="H3" s="5"/>
      <c r="I3" s="5"/>
      <c r="J3" s="5"/>
      <c r="K3" s="2"/>
      <c r="L3" s="2"/>
      <c r="M3" s="2"/>
      <c r="N3" s="170" t="s">
        <v>84</v>
      </c>
    </row>
    <row r="4" spans="1:14" ht="18" customHeight="1">
      <c r="A4" s="328" t="s">
        <v>134</v>
      </c>
      <c r="B4" s="329"/>
      <c r="C4" s="328" t="s">
        <v>224</v>
      </c>
      <c r="D4" s="329"/>
      <c r="E4" s="329"/>
      <c r="F4" s="329"/>
      <c r="G4" s="329" t="s">
        <v>225</v>
      </c>
      <c r="H4" s="329"/>
      <c r="I4" s="329"/>
      <c r="J4" s="330"/>
      <c r="K4" s="70" t="s">
        <v>226</v>
      </c>
      <c r="L4" s="71"/>
      <c r="M4" s="71" t="s">
        <v>227</v>
      </c>
      <c r="N4" s="269"/>
    </row>
    <row r="5" spans="1:14" ht="24" customHeight="1">
      <c r="A5" s="331"/>
      <c r="B5" s="332"/>
      <c r="C5" s="331" t="s">
        <v>228</v>
      </c>
      <c r="D5" s="332"/>
      <c r="E5" s="332" t="s">
        <v>229</v>
      </c>
      <c r="F5" s="332"/>
      <c r="G5" s="332" t="s">
        <v>228</v>
      </c>
      <c r="H5" s="332"/>
      <c r="I5" s="332"/>
      <c r="J5" s="173" t="s">
        <v>229</v>
      </c>
      <c r="K5" s="46" t="s">
        <v>230</v>
      </c>
      <c r="L5" s="49" t="s">
        <v>231</v>
      </c>
      <c r="M5" s="49" t="s">
        <v>230</v>
      </c>
      <c r="N5" s="48" t="s">
        <v>231</v>
      </c>
    </row>
    <row r="6" spans="1:14" ht="6" customHeight="1">
      <c r="A6" s="5"/>
      <c r="B6" s="174"/>
      <c r="C6" s="324"/>
      <c r="D6" s="324"/>
      <c r="E6" s="324"/>
      <c r="F6" s="324"/>
      <c r="G6" s="324"/>
      <c r="H6" s="324"/>
      <c r="I6" s="324"/>
      <c r="J6" s="166"/>
      <c r="K6" s="38"/>
      <c r="L6" s="38"/>
      <c r="M6" s="38"/>
      <c r="N6" s="38"/>
    </row>
    <row r="7" spans="1:14" ht="16.5" customHeight="1">
      <c r="A7" s="125" t="s">
        <v>234</v>
      </c>
      <c r="B7" s="126"/>
      <c r="C7" s="325">
        <v>974</v>
      </c>
      <c r="D7" s="324"/>
      <c r="E7" s="324">
        <v>80843</v>
      </c>
      <c r="F7" s="324"/>
      <c r="G7" s="324">
        <v>875</v>
      </c>
      <c r="H7" s="324"/>
      <c r="I7" s="324"/>
      <c r="J7" s="166">
        <v>72708</v>
      </c>
      <c r="K7" s="166">
        <v>96</v>
      </c>
      <c r="L7" s="166">
        <v>4045</v>
      </c>
      <c r="M7" s="166">
        <v>3</v>
      </c>
      <c r="N7" s="166">
        <v>4090</v>
      </c>
    </row>
    <row r="8" spans="1:14" ht="16.5" customHeight="1">
      <c r="A8" s="125" t="s">
        <v>235</v>
      </c>
      <c r="B8" s="126"/>
      <c r="C8" s="325">
        <v>987</v>
      </c>
      <c r="D8" s="324"/>
      <c r="E8" s="324">
        <v>77301</v>
      </c>
      <c r="F8" s="324"/>
      <c r="G8" s="324">
        <v>872</v>
      </c>
      <c r="H8" s="324"/>
      <c r="I8" s="324"/>
      <c r="J8" s="166">
        <v>69228</v>
      </c>
      <c r="K8" s="166">
        <v>112</v>
      </c>
      <c r="L8" s="166">
        <v>4343</v>
      </c>
      <c r="M8" s="166">
        <v>3</v>
      </c>
      <c r="N8" s="166">
        <v>3730</v>
      </c>
    </row>
    <row r="9" spans="1:14" ht="16.5" customHeight="1">
      <c r="A9" s="125" t="s">
        <v>236</v>
      </c>
      <c r="B9" s="126"/>
      <c r="C9" s="325">
        <v>4644</v>
      </c>
      <c r="D9" s="324"/>
      <c r="E9" s="324">
        <v>109596</v>
      </c>
      <c r="F9" s="324"/>
      <c r="G9" s="324">
        <v>4494</v>
      </c>
      <c r="H9" s="324"/>
      <c r="I9" s="324"/>
      <c r="J9" s="166">
        <v>98906</v>
      </c>
      <c r="K9" s="166">
        <v>142</v>
      </c>
      <c r="L9" s="166">
        <v>4560</v>
      </c>
      <c r="M9" s="166">
        <v>8</v>
      </c>
      <c r="N9" s="166">
        <v>6130</v>
      </c>
    </row>
    <row r="10" spans="1:14" s="44" customFormat="1" ht="16.5" customHeight="1">
      <c r="A10" s="125" t="s">
        <v>237</v>
      </c>
      <c r="B10" s="126"/>
      <c r="C10" s="325">
        <v>5450</v>
      </c>
      <c r="D10" s="324"/>
      <c r="E10" s="324">
        <v>116283</v>
      </c>
      <c r="F10" s="324"/>
      <c r="G10" s="324">
        <v>5307</v>
      </c>
      <c r="H10" s="324"/>
      <c r="I10" s="324"/>
      <c r="J10" s="166">
        <v>110738</v>
      </c>
      <c r="K10" s="166">
        <v>142</v>
      </c>
      <c r="L10" s="166">
        <v>4745</v>
      </c>
      <c r="M10" s="166">
        <v>1</v>
      </c>
      <c r="N10" s="166">
        <v>800</v>
      </c>
    </row>
    <row r="11" spans="1:14" ht="16.5" customHeight="1">
      <c r="A11" s="98" t="s">
        <v>238</v>
      </c>
      <c r="B11" s="99"/>
      <c r="C11" s="326">
        <f>SUM(C13:D24)</f>
        <v>3188</v>
      </c>
      <c r="D11" s="327"/>
      <c r="E11" s="327">
        <f>SUM(E13:F24)</f>
        <v>118096</v>
      </c>
      <c r="F11" s="327"/>
      <c r="G11" s="327">
        <f>SUM(G13:I24)</f>
        <v>3062</v>
      </c>
      <c r="H11" s="327"/>
      <c r="I11" s="327"/>
      <c r="J11" s="167">
        <f>SUM(J13:J24)</f>
        <v>110647</v>
      </c>
      <c r="K11" s="167">
        <f>SUM(K13:K24)</f>
        <v>125</v>
      </c>
      <c r="L11" s="167">
        <f>SUM(L13:L24)</f>
        <v>4199</v>
      </c>
      <c r="M11" s="167">
        <f>SUM(M13:M24)</f>
        <v>1</v>
      </c>
      <c r="N11" s="167">
        <f>SUM(N13:N24)</f>
        <v>3250</v>
      </c>
    </row>
    <row r="12" spans="1:14" ht="6" customHeight="1">
      <c r="A12" s="175"/>
      <c r="B12" s="176"/>
      <c r="C12" s="325"/>
      <c r="D12" s="324"/>
      <c r="E12" s="324"/>
      <c r="F12" s="324"/>
      <c r="G12" s="324"/>
      <c r="H12" s="324"/>
      <c r="I12" s="324"/>
      <c r="J12" s="166"/>
      <c r="K12" s="166"/>
      <c r="L12" s="166"/>
      <c r="M12" s="166"/>
      <c r="N12" s="166"/>
    </row>
    <row r="13" spans="1:14" ht="16.5" customHeight="1">
      <c r="A13" s="45" t="s">
        <v>58</v>
      </c>
      <c r="B13" s="144" t="s">
        <v>142</v>
      </c>
      <c r="C13" s="324">
        <f>G13+K13+M13</f>
        <v>229</v>
      </c>
      <c r="D13" s="324"/>
      <c r="E13" s="324">
        <f>J13+L13+N13</f>
        <v>9600</v>
      </c>
      <c r="F13" s="324"/>
      <c r="G13" s="324">
        <v>218</v>
      </c>
      <c r="H13" s="324"/>
      <c r="I13" s="324"/>
      <c r="J13" s="166">
        <v>9256</v>
      </c>
      <c r="K13" s="166">
        <v>11</v>
      </c>
      <c r="L13" s="166">
        <v>344</v>
      </c>
      <c r="M13" s="166">
        <v>0</v>
      </c>
      <c r="N13" s="166">
        <v>0</v>
      </c>
    </row>
    <row r="14" spans="1:14" ht="16.5" customHeight="1">
      <c r="A14" s="143"/>
      <c r="B14" s="144" t="s">
        <v>163</v>
      </c>
      <c r="C14" s="324">
        <f aca="true" t="shared" si="0" ref="C14:C24">G14+K14+M14</f>
        <v>278</v>
      </c>
      <c r="D14" s="324"/>
      <c r="E14" s="324">
        <f aca="true" t="shared" si="1" ref="E14:E24">J14+L14+N14</f>
        <v>10653</v>
      </c>
      <c r="F14" s="324"/>
      <c r="G14" s="324">
        <v>266</v>
      </c>
      <c r="H14" s="324"/>
      <c r="I14" s="324"/>
      <c r="J14" s="166">
        <v>10239</v>
      </c>
      <c r="K14" s="166">
        <v>12</v>
      </c>
      <c r="L14" s="166">
        <v>414</v>
      </c>
      <c r="M14" s="166">
        <v>0</v>
      </c>
      <c r="N14" s="166">
        <v>0</v>
      </c>
    </row>
    <row r="15" spans="1:14" ht="16.5" customHeight="1">
      <c r="A15" s="143"/>
      <c r="B15" s="144" t="s">
        <v>181</v>
      </c>
      <c r="C15" s="324">
        <f t="shared" si="0"/>
        <v>282</v>
      </c>
      <c r="D15" s="324"/>
      <c r="E15" s="324">
        <f t="shared" si="1"/>
        <v>11163</v>
      </c>
      <c r="F15" s="324"/>
      <c r="G15" s="324">
        <v>271</v>
      </c>
      <c r="H15" s="324"/>
      <c r="I15" s="324"/>
      <c r="J15" s="166">
        <v>10787</v>
      </c>
      <c r="K15" s="166">
        <v>11</v>
      </c>
      <c r="L15" s="166">
        <v>376</v>
      </c>
      <c r="M15" s="166">
        <v>0</v>
      </c>
      <c r="N15" s="166">
        <v>0</v>
      </c>
    </row>
    <row r="16" spans="1:14" ht="16.5" customHeight="1">
      <c r="A16" s="143"/>
      <c r="B16" s="144" t="s">
        <v>182</v>
      </c>
      <c r="C16" s="324">
        <f t="shared" si="0"/>
        <v>273</v>
      </c>
      <c r="D16" s="324"/>
      <c r="E16" s="324">
        <f t="shared" si="1"/>
        <v>10534</v>
      </c>
      <c r="F16" s="324"/>
      <c r="G16" s="324">
        <v>262</v>
      </c>
      <c r="H16" s="324"/>
      <c r="I16" s="324"/>
      <c r="J16" s="166">
        <v>10123</v>
      </c>
      <c r="K16" s="166">
        <v>11</v>
      </c>
      <c r="L16" s="166">
        <v>411</v>
      </c>
      <c r="M16" s="166">
        <v>0</v>
      </c>
      <c r="N16" s="166">
        <v>0</v>
      </c>
    </row>
    <row r="17" spans="1:14" ht="16.5" customHeight="1">
      <c r="A17" s="143"/>
      <c r="B17" s="144" t="s">
        <v>183</v>
      </c>
      <c r="C17" s="324">
        <f t="shared" si="0"/>
        <v>241</v>
      </c>
      <c r="D17" s="324"/>
      <c r="E17" s="324">
        <f t="shared" si="1"/>
        <v>6116</v>
      </c>
      <c r="F17" s="324"/>
      <c r="G17" s="324">
        <v>229</v>
      </c>
      <c r="H17" s="324"/>
      <c r="I17" s="324"/>
      <c r="J17" s="166">
        <v>5712</v>
      </c>
      <c r="K17" s="166">
        <v>12</v>
      </c>
      <c r="L17" s="166">
        <v>404</v>
      </c>
      <c r="M17" s="166">
        <v>0</v>
      </c>
      <c r="N17" s="166">
        <v>0</v>
      </c>
    </row>
    <row r="18" spans="1:14" ht="16.5" customHeight="1">
      <c r="A18" s="143"/>
      <c r="B18" s="144" t="s">
        <v>184</v>
      </c>
      <c r="C18" s="324">
        <f t="shared" si="0"/>
        <v>279</v>
      </c>
      <c r="D18" s="324"/>
      <c r="E18" s="324">
        <f t="shared" si="1"/>
        <v>8284</v>
      </c>
      <c r="F18" s="324"/>
      <c r="G18" s="324">
        <v>268</v>
      </c>
      <c r="H18" s="324"/>
      <c r="I18" s="324"/>
      <c r="J18" s="166">
        <v>7916</v>
      </c>
      <c r="K18" s="166">
        <v>11</v>
      </c>
      <c r="L18" s="166">
        <v>368</v>
      </c>
      <c r="M18" s="166">
        <v>0</v>
      </c>
      <c r="N18" s="166">
        <v>0</v>
      </c>
    </row>
    <row r="19" spans="1:14" ht="16.5" customHeight="1">
      <c r="A19" s="143"/>
      <c r="B19" s="144" t="s">
        <v>168</v>
      </c>
      <c r="C19" s="324">
        <f t="shared" si="0"/>
        <v>287</v>
      </c>
      <c r="D19" s="324"/>
      <c r="E19" s="324">
        <f t="shared" si="1"/>
        <v>14421</v>
      </c>
      <c r="F19" s="324"/>
      <c r="G19" s="324">
        <v>276</v>
      </c>
      <c r="H19" s="324"/>
      <c r="I19" s="324"/>
      <c r="J19" s="166">
        <v>14061</v>
      </c>
      <c r="K19" s="166">
        <v>11</v>
      </c>
      <c r="L19" s="166">
        <v>360</v>
      </c>
      <c r="M19" s="166">
        <v>0</v>
      </c>
      <c r="N19" s="166">
        <v>0</v>
      </c>
    </row>
    <row r="20" spans="1:14" ht="16.5" customHeight="1">
      <c r="A20" s="143"/>
      <c r="B20" s="144" t="s">
        <v>185</v>
      </c>
      <c r="C20" s="324">
        <f t="shared" si="0"/>
        <v>260</v>
      </c>
      <c r="D20" s="324"/>
      <c r="E20" s="324">
        <f t="shared" si="1"/>
        <v>9924</v>
      </c>
      <c r="F20" s="324"/>
      <c r="G20" s="324">
        <v>248</v>
      </c>
      <c r="H20" s="324"/>
      <c r="I20" s="324"/>
      <c r="J20" s="166">
        <v>9505</v>
      </c>
      <c r="K20" s="166">
        <v>12</v>
      </c>
      <c r="L20" s="166">
        <v>419</v>
      </c>
      <c r="M20" s="166">
        <v>0</v>
      </c>
      <c r="N20" s="166">
        <v>0</v>
      </c>
    </row>
    <row r="21" spans="1:14" ht="16.5" customHeight="1">
      <c r="A21" s="143"/>
      <c r="B21" s="144" t="s">
        <v>186</v>
      </c>
      <c r="C21" s="324">
        <f t="shared" si="0"/>
        <v>263</v>
      </c>
      <c r="D21" s="324"/>
      <c r="E21" s="324">
        <f>J21+L21+N21</f>
        <v>11217</v>
      </c>
      <c r="F21" s="324"/>
      <c r="G21" s="324">
        <v>253</v>
      </c>
      <c r="H21" s="324"/>
      <c r="I21" s="324"/>
      <c r="J21" s="166">
        <v>7664</v>
      </c>
      <c r="K21" s="166">
        <v>9</v>
      </c>
      <c r="L21" s="166">
        <v>303</v>
      </c>
      <c r="M21" s="166">
        <v>1</v>
      </c>
      <c r="N21" s="166">
        <v>3250</v>
      </c>
    </row>
    <row r="22" spans="1:14" ht="16.5" customHeight="1">
      <c r="A22" s="45" t="s">
        <v>171</v>
      </c>
      <c r="B22" s="144" t="s">
        <v>143</v>
      </c>
      <c r="C22" s="324">
        <f t="shared" si="0"/>
        <v>257</v>
      </c>
      <c r="D22" s="324"/>
      <c r="E22" s="324">
        <f t="shared" si="1"/>
        <v>8506</v>
      </c>
      <c r="F22" s="324"/>
      <c r="G22" s="324">
        <v>247</v>
      </c>
      <c r="H22" s="324"/>
      <c r="I22" s="324"/>
      <c r="J22" s="166">
        <v>8216</v>
      </c>
      <c r="K22" s="166">
        <v>10</v>
      </c>
      <c r="L22" s="166">
        <v>290</v>
      </c>
      <c r="M22" s="166">
        <v>0</v>
      </c>
      <c r="N22" s="166">
        <v>0</v>
      </c>
    </row>
    <row r="23" spans="1:14" ht="16.5" customHeight="1">
      <c r="A23" s="143"/>
      <c r="B23" s="144" t="s">
        <v>172</v>
      </c>
      <c r="C23" s="324">
        <f>G23+K23+M23</f>
        <v>271</v>
      </c>
      <c r="D23" s="324"/>
      <c r="E23" s="324">
        <f t="shared" si="1"/>
        <v>8069</v>
      </c>
      <c r="F23" s="324"/>
      <c r="G23" s="324">
        <v>262</v>
      </c>
      <c r="H23" s="324"/>
      <c r="I23" s="324"/>
      <c r="J23" s="166">
        <v>7768</v>
      </c>
      <c r="K23" s="166">
        <v>9</v>
      </c>
      <c r="L23" s="166">
        <v>301</v>
      </c>
      <c r="M23" s="166">
        <v>0</v>
      </c>
      <c r="N23" s="166">
        <v>0</v>
      </c>
    </row>
    <row r="24" spans="1:14" ht="16.5" customHeight="1">
      <c r="A24" s="3"/>
      <c r="B24" s="144" t="s">
        <v>232</v>
      </c>
      <c r="C24" s="324">
        <f t="shared" si="0"/>
        <v>268</v>
      </c>
      <c r="D24" s="324"/>
      <c r="E24" s="324">
        <f t="shared" si="1"/>
        <v>9609</v>
      </c>
      <c r="F24" s="324"/>
      <c r="G24" s="324">
        <v>262</v>
      </c>
      <c r="H24" s="324"/>
      <c r="I24" s="324"/>
      <c r="J24" s="166">
        <v>9400</v>
      </c>
      <c r="K24" s="166">
        <v>6</v>
      </c>
      <c r="L24" s="166">
        <v>209</v>
      </c>
      <c r="M24" s="166">
        <v>0</v>
      </c>
      <c r="N24" s="166">
        <v>0</v>
      </c>
    </row>
    <row r="25" spans="1:14" ht="6" customHeight="1" thickBot="1">
      <c r="A25" s="10"/>
      <c r="B25" s="19"/>
      <c r="C25" s="322"/>
      <c r="D25" s="323"/>
      <c r="E25" s="323"/>
      <c r="F25" s="323"/>
      <c r="G25" s="323"/>
      <c r="H25" s="323"/>
      <c r="I25" s="323"/>
      <c r="J25" s="177"/>
      <c r="K25" s="62"/>
      <c r="L25" s="62"/>
      <c r="M25" s="62"/>
      <c r="N25" s="62"/>
    </row>
    <row r="26" spans="1:14" ht="16.5" customHeight="1">
      <c r="A26" s="14" t="s">
        <v>233</v>
      </c>
      <c r="B26" s="5"/>
      <c r="C26" s="5"/>
      <c r="D26" s="5"/>
      <c r="E26" s="5"/>
      <c r="F26" s="5"/>
      <c r="G26" s="5"/>
      <c r="H26" s="5"/>
      <c r="I26" s="5"/>
      <c r="J26" s="5"/>
      <c r="K26" s="2"/>
      <c r="L26" s="2"/>
      <c r="M26" s="2"/>
      <c r="N26" s="2"/>
    </row>
    <row r="27" spans="1:14" ht="15" customHeight="1">
      <c r="A27" s="5"/>
      <c r="B27" s="5"/>
      <c r="C27" s="5"/>
      <c r="D27" s="5"/>
      <c r="E27" s="5"/>
      <c r="F27" s="5"/>
      <c r="G27" s="5"/>
      <c r="H27" s="5"/>
      <c r="I27" s="5"/>
      <c r="J27" s="5"/>
      <c r="K27" s="2"/>
      <c r="L27" s="2"/>
      <c r="M27" s="2"/>
      <c r="N27" s="2"/>
    </row>
    <row r="28" spans="1:14" ht="15" customHeight="1">
      <c r="A28" s="5"/>
      <c r="B28" s="5"/>
      <c r="C28" s="5"/>
      <c r="D28" s="5"/>
      <c r="E28" s="5"/>
      <c r="F28" s="5"/>
      <c r="G28" s="5"/>
      <c r="H28" s="5"/>
      <c r="I28" s="5"/>
      <c r="J28" s="5"/>
      <c r="K28" s="2"/>
      <c r="L28" s="2"/>
      <c r="M28" s="2"/>
      <c r="N28" s="2"/>
    </row>
  </sheetData>
  <mergeCells count="74">
    <mergeCell ref="K4:L4"/>
    <mergeCell ref="A4:B5"/>
    <mergeCell ref="C5:D5"/>
    <mergeCell ref="E5:F5"/>
    <mergeCell ref="G5:I5"/>
    <mergeCell ref="M4:N4"/>
    <mergeCell ref="E23:F23"/>
    <mergeCell ref="G23:I23"/>
    <mergeCell ref="G10:I10"/>
    <mergeCell ref="C4:F4"/>
    <mergeCell ref="G4:J4"/>
    <mergeCell ref="E11:F11"/>
    <mergeCell ref="G11:I11"/>
    <mergeCell ref="C20:D20"/>
    <mergeCell ref="E20:F20"/>
    <mergeCell ref="C24:D24"/>
    <mergeCell ref="E24:F24"/>
    <mergeCell ref="G24:I24"/>
    <mergeCell ref="E21:F21"/>
    <mergeCell ref="G21:I21"/>
    <mergeCell ref="G22:I22"/>
    <mergeCell ref="C23:D23"/>
    <mergeCell ref="C21:D21"/>
    <mergeCell ref="C22:D22"/>
    <mergeCell ref="E22:F22"/>
    <mergeCell ref="G20:I20"/>
    <mergeCell ref="C18:D18"/>
    <mergeCell ref="E18:F18"/>
    <mergeCell ref="G18:I18"/>
    <mergeCell ref="C19:D19"/>
    <mergeCell ref="E19:F19"/>
    <mergeCell ref="G19:I19"/>
    <mergeCell ref="C17:D17"/>
    <mergeCell ref="E17:F17"/>
    <mergeCell ref="G17:I17"/>
    <mergeCell ref="C16:D16"/>
    <mergeCell ref="E16:F16"/>
    <mergeCell ref="G16:I16"/>
    <mergeCell ref="G15:I15"/>
    <mergeCell ref="G13:I13"/>
    <mergeCell ref="C14:D14"/>
    <mergeCell ref="E14:F14"/>
    <mergeCell ref="G14:I14"/>
    <mergeCell ref="C13:D13"/>
    <mergeCell ref="E13:F13"/>
    <mergeCell ref="C10:D10"/>
    <mergeCell ref="E10:F10"/>
    <mergeCell ref="G7:I7"/>
    <mergeCell ref="C11:D11"/>
    <mergeCell ref="A11:B11"/>
    <mergeCell ref="A7:B7"/>
    <mergeCell ref="C6:D6"/>
    <mergeCell ref="E6:F6"/>
    <mergeCell ref="A8:B8"/>
    <mergeCell ref="A10:B10"/>
    <mergeCell ref="C9:D9"/>
    <mergeCell ref="E9:F9"/>
    <mergeCell ref="C7:D7"/>
    <mergeCell ref="E7:F7"/>
    <mergeCell ref="A2:J2"/>
    <mergeCell ref="A9:B9"/>
    <mergeCell ref="C8:D8"/>
    <mergeCell ref="E8:F8"/>
    <mergeCell ref="G8:I8"/>
    <mergeCell ref="C25:D25"/>
    <mergeCell ref="E25:F25"/>
    <mergeCell ref="G25:I25"/>
    <mergeCell ref="G6:I6"/>
    <mergeCell ref="C12:D12"/>
    <mergeCell ref="E12:F12"/>
    <mergeCell ref="G12:I12"/>
    <mergeCell ref="G9:I9"/>
    <mergeCell ref="C15:D15"/>
    <mergeCell ref="E15:F15"/>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29"/>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7.625" style="2" customWidth="1"/>
    <col min="2" max="2" width="9.375" style="2" customWidth="1"/>
    <col min="3" max="3" width="18.25390625" style="2" customWidth="1"/>
    <col min="4" max="4" width="6.125" style="2" customWidth="1"/>
    <col min="5" max="5" width="12.125" style="2" customWidth="1"/>
    <col min="6" max="6" width="12.25390625" style="2" customWidth="1"/>
    <col min="7" max="7" width="6.00390625" style="2" customWidth="1"/>
    <col min="8" max="8" width="18.25390625" style="2" customWidth="1"/>
  </cols>
  <sheetData>
    <row r="1" ht="32.25" customHeight="1">
      <c r="H1" s="26"/>
    </row>
    <row r="2" spans="1:8" ht="50.25" customHeight="1">
      <c r="A2" s="253" t="s">
        <v>239</v>
      </c>
      <c r="B2" s="253"/>
      <c r="C2" s="253"/>
      <c r="D2" s="253"/>
      <c r="E2" s="253"/>
      <c r="F2" s="253"/>
      <c r="G2" s="253"/>
      <c r="H2" s="253"/>
    </row>
    <row r="3" ht="16.5" customHeight="1" thickBot="1">
      <c r="H3" s="45" t="s">
        <v>84</v>
      </c>
    </row>
    <row r="4" spans="1:8" ht="18" customHeight="1">
      <c r="A4" s="70" t="s">
        <v>134</v>
      </c>
      <c r="B4" s="71"/>
      <c r="C4" s="70" t="s">
        <v>243</v>
      </c>
      <c r="D4" s="71"/>
      <c r="E4" s="71"/>
      <c r="F4" s="71" t="s">
        <v>244</v>
      </c>
      <c r="G4" s="71"/>
      <c r="H4" s="269"/>
    </row>
    <row r="5" spans="1:8" ht="24" customHeight="1">
      <c r="A5" s="334"/>
      <c r="B5" s="74"/>
      <c r="C5" s="46" t="s">
        <v>240</v>
      </c>
      <c r="D5" s="74" t="s">
        <v>241</v>
      </c>
      <c r="E5" s="74"/>
      <c r="F5" s="74" t="s">
        <v>240</v>
      </c>
      <c r="G5" s="74"/>
      <c r="H5" s="48" t="s">
        <v>241</v>
      </c>
    </row>
    <row r="6" spans="1:8" ht="6" customHeight="1">
      <c r="A6" s="4"/>
      <c r="B6" s="17"/>
      <c r="C6" s="38"/>
      <c r="D6" s="76"/>
      <c r="E6" s="76"/>
      <c r="F6" s="76"/>
      <c r="G6" s="76"/>
      <c r="H6" s="38"/>
    </row>
    <row r="7" spans="1:8" ht="20.25" customHeight="1">
      <c r="A7" s="125" t="s">
        <v>234</v>
      </c>
      <c r="B7" s="126"/>
      <c r="C7" s="25">
        <v>449</v>
      </c>
      <c r="D7" s="199">
        <v>79893</v>
      </c>
      <c r="E7" s="203"/>
      <c r="F7" s="199">
        <v>626</v>
      </c>
      <c r="G7" s="203"/>
      <c r="H7" s="25">
        <v>31135</v>
      </c>
    </row>
    <row r="8" spans="1:8" ht="20.25" customHeight="1">
      <c r="A8" s="125" t="s">
        <v>235</v>
      </c>
      <c r="B8" s="126"/>
      <c r="C8" s="25">
        <v>479</v>
      </c>
      <c r="D8" s="199">
        <v>110162</v>
      </c>
      <c r="E8" s="203"/>
      <c r="F8" s="199">
        <v>693</v>
      </c>
      <c r="G8" s="203"/>
      <c r="H8" s="25">
        <v>40785</v>
      </c>
    </row>
    <row r="9" spans="1:8" s="44" customFormat="1" ht="20.25" customHeight="1">
      <c r="A9" s="125" t="s">
        <v>236</v>
      </c>
      <c r="B9" s="126"/>
      <c r="C9" s="25">
        <v>443</v>
      </c>
      <c r="D9" s="199">
        <v>91794</v>
      </c>
      <c r="E9" s="203"/>
      <c r="F9" s="199">
        <v>650</v>
      </c>
      <c r="G9" s="203"/>
      <c r="H9" s="25">
        <v>40245</v>
      </c>
    </row>
    <row r="10" spans="1:8" s="44" customFormat="1" ht="20.25" customHeight="1">
      <c r="A10" s="125" t="s">
        <v>237</v>
      </c>
      <c r="B10" s="126"/>
      <c r="C10" s="25">
        <v>474</v>
      </c>
      <c r="D10" s="199">
        <v>111013</v>
      </c>
      <c r="E10" s="203"/>
      <c r="F10" s="199">
        <v>673</v>
      </c>
      <c r="G10" s="203"/>
      <c r="H10" s="25">
        <v>41585</v>
      </c>
    </row>
    <row r="11" spans="1:8" ht="20.25" customHeight="1">
      <c r="A11" s="98" t="s">
        <v>238</v>
      </c>
      <c r="B11" s="99"/>
      <c r="C11" s="178">
        <f>SUM(C13:C24)</f>
        <v>522</v>
      </c>
      <c r="D11" s="333">
        <f>SUM(D13:E24)</f>
        <v>113082</v>
      </c>
      <c r="E11" s="172"/>
      <c r="F11" s="333">
        <f>SUM(F13:G24)</f>
        <v>770</v>
      </c>
      <c r="G11" s="172"/>
      <c r="H11" s="178">
        <f>SUM(H13:H24)</f>
        <v>48439</v>
      </c>
    </row>
    <row r="12" spans="1:8" ht="6" customHeight="1">
      <c r="A12" s="4"/>
      <c r="B12" s="17"/>
      <c r="C12" s="179"/>
      <c r="D12" s="36"/>
      <c r="E12" s="36"/>
      <c r="F12" s="36"/>
      <c r="G12" s="36"/>
      <c r="H12" s="38"/>
    </row>
    <row r="13" spans="1:8" ht="20.25" customHeight="1">
      <c r="A13" s="45" t="s">
        <v>238</v>
      </c>
      <c r="B13" s="144" t="s">
        <v>142</v>
      </c>
      <c r="C13" s="25">
        <v>42</v>
      </c>
      <c r="D13" s="199">
        <v>11945</v>
      </c>
      <c r="E13" s="203"/>
      <c r="F13" s="199">
        <v>64</v>
      </c>
      <c r="G13" s="203"/>
      <c r="H13" s="25">
        <v>2670</v>
      </c>
    </row>
    <row r="14" spans="1:8" ht="20.25" customHeight="1">
      <c r="A14" s="143"/>
      <c r="B14" s="144" t="s">
        <v>163</v>
      </c>
      <c r="C14" s="25">
        <v>35</v>
      </c>
      <c r="D14" s="199">
        <v>3478</v>
      </c>
      <c r="E14" s="203"/>
      <c r="F14" s="199">
        <v>61</v>
      </c>
      <c r="G14" s="203"/>
      <c r="H14" s="25">
        <v>3569</v>
      </c>
    </row>
    <row r="15" spans="1:8" ht="20.25" customHeight="1">
      <c r="A15" s="143"/>
      <c r="B15" s="144" t="s">
        <v>181</v>
      </c>
      <c r="C15" s="25">
        <v>51</v>
      </c>
      <c r="D15" s="199">
        <v>8791</v>
      </c>
      <c r="E15" s="203"/>
      <c r="F15" s="199">
        <v>59</v>
      </c>
      <c r="G15" s="203"/>
      <c r="H15" s="25">
        <v>2964</v>
      </c>
    </row>
    <row r="16" spans="1:8" ht="20.25" customHeight="1">
      <c r="A16" s="143"/>
      <c r="B16" s="144" t="s">
        <v>182</v>
      </c>
      <c r="C16" s="25">
        <v>38</v>
      </c>
      <c r="D16" s="199">
        <v>17446</v>
      </c>
      <c r="E16" s="203"/>
      <c r="F16" s="199">
        <v>69</v>
      </c>
      <c r="G16" s="203"/>
      <c r="H16" s="25">
        <v>6221</v>
      </c>
    </row>
    <row r="17" spans="1:8" ht="20.25" customHeight="1">
      <c r="A17" s="143"/>
      <c r="B17" s="144" t="s">
        <v>183</v>
      </c>
      <c r="C17" s="25">
        <v>67</v>
      </c>
      <c r="D17" s="199">
        <v>20614</v>
      </c>
      <c r="E17" s="203"/>
      <c r="F17" s="199">
        <v>79</v>
      </c>
      <c r="G17" s="203"/>
      <c r="H17" s="25">
        <v>5064</v>
      </c>
    </row>
    <row r="18" spans="1:8" ht="20.25" customHeight="1">
      <c r="A18" s="143"/>
      <c r="B18" s="144" t="s">
        <v>184</v>
      </c>
      <c r="C18" s="25">
        <v>46</v>
      </c>
      <c r="D18" s="199">
        <v>6277</v>
      </c>
      <c r="E18" s="203"/>
      <c r="F18" s="199">
        <v>64</v>
      </c>
      <c r="G18" s="203"/>
      <c r="H18" s="25">
        <v>4937</v>
      </c>
    </row>
    <row r="19" spans="1:8" ht="20.25" customHeight="1">
      <c r="A19" s="143"/>
      <c r="B19" s="144" t="s">
        <v>168</v>
      </c>
      <c r="C19" s="25">
        <v>38</v>
      </c>
      <c r="D19" s="199">
        <v>9364</v>
      </c>
      <c r="E19" s="203"/>
      <c r="F19" s="199">
        <v>63</v>
      </c>
      <c r="G19" s="203"/>
      <c r="H19" s="25">
        <v>4079</v>
      </c>
    </row>
    <row r="20" spans="1:8" ht="20.25" customHeight="1">
      <c r="A20" s="143"/>
      <c r="B20" s="144" t="s">
        <v>185</v>
      </c>
      <c r="C20" s="25">
        <v>49</v>
      </c>
      <c r="D20" s="199">
        <v>6240</v>
      </c>
      <c r="E20" s="203"/>
      <c r="F20" s="199">
        <v>64</v>
      </c>
      <c r="G20" s="203"/>
      <c r="H20" s="25">
        <v>4169</v>
      </c>
    </row>
    <row r="21" spans="1:8" ht="20.25" customHeight="1">
      <c r="A21" s="143"/>
      <c r="B21" s="144" t="s">
        <v>186</v>
      </c>
      <c r="C21" s="25">
        <v>37</v>
      </c>
      <c r="D21" s="199">
        <v>4094</v>
      </c>
      <c r="E21" s="203"/>
      <c r="F21" s="199">
        <v>60</v>
      </c>
      <c r="G21" s="203"/>
      <c r="H21" s="25">
        <v>3435</v>
      </c>
    </row>
    <row r="22" spans="1:8" ht="20.25" customHeight="1">
      <c r="A22" s="45" t="s">
        <v>171</v>
      </c>
      <c r="B22" s="144" t="s">
        <v>143</v>
      </c>
      <c r="C22" s="25">
        <v>43</v>
      </c>
      <c r="D22" s="199">
        <v>13615</v>
      </c>
      <c r="E22" s="203"/>
      <c r="F22" s="199">
        <v>60</v>
      </c>
      <c r="G22" s="203"/>
      <c r="H22" s="25">
        <v>2991</v>
      </c>
    </row>
    <row r="23" spans="1:8" ht="20.25" customHeight="1">
      <c r="A23" s="143"/>
      <c r="B23" s="144" t="s">
        <v>172</v>
      </c>
      <c r="C23" s="25">
        <v>37</v>
      </c>
      <c r="D23" s="199">
        <v>7298</v>
      </c>
      <c r="E23" s="203"/>
      <c r="F23" s="199">
        <v>58</v>
      </c>
      <c r="G23" s="203"/>
      <c r="H23" s="25">
        <v>3782</v>
      </c>
    </row>
    <row r="24" spans="1:8" ht="20.25" customHeight="1">
      <c r="A24" s="3"/>
      <c r="B24" s="144" t="s">
        <v>232</v>
      </c>
      <c r="C24" s="25">
        <v>39</v>
      </c>
      <c r="D24" s="199">
        <v>3920</v>
      </c>
      <c r="E24" s="203"/>
      <c r="F24" s="199">
        <v>69</v>
      </c>
      <c r="G24" s="203"/>
      <c r="H24" s="25">
        <v>4558</v>
      </c>
    </row>
    <row r="25" spans="1:8" ht="6" customHeight="1" thickBot="1">
      <c r="A25" s="7"/>
      <c r="B25" s="60"/>
      <c r="C25" s="62"/>
      <c r="D25" s="78"/>
      <c r="E25" s="78"/>
      <c r="F25" s="78"/>
      <c r="G25" s="78"/>
      <c r="H25" s="62"/>
    </row>
    <row r="26" spans="1:8" ht="18" customHeight="1">
      <c r="A26" s="14" t="s">
        <v>242</v>
      </c>
      <c r="B26" s="15"/>
      <c r="C26" s="15"/>
      <c r="D26" s="15"/>
      <c r="E26" s="15"/>
      <c r="F26" s="15"/>
      <c r="G26" s="15"/>
      <c r="H26" s="15"/>
    </row>
    <row r="27" ht="13.5">
      <c r="H27" s="180"/>
    </row>
    <row r="28" ht="13.5">
      <c r="H28" s="180"/>
    </row>
    <row r="29" spans="3:4" ht="13.5">
      <c r="C29" s="180"/>
      <c r="D29" s="180"/>
    </row>
  </sheetData>
  <mergeCells count="51">
    <mergeCell ref="F24:G24"/>
    <mergeCell ref="D24:E24"/>
    <mergeCell ref="D25:E25"/>
    <mergeCell ref="D23:E23"/>
    <mergeCell ref="F23:G23"/>
    <mergeCell ref="F25:G25"/>
    <mergeCell ref="D21:E21"/>
    <mergeCell ref="F21:G21"/>
    <mergeCell ref="D22:E22"/>
    <mergeCell ref="F22:G22"/>
    <mergeCell ref="D20:E20"/>
    <mergeCell ref="F20:G20"/>
    <mergeCell ref="D19:E19"/>
    <mergeCell ref="F19:G19"/>
    <mergeCell ref="D14:E14"/>
    <mergeCell ref="F14:G14"/>
    <mergeCell ref="D13:E13"/>
    <mergeCell ref="D18:E18"/>
    <mergeCell ref="F18:G18"/>
    <mergeCell ref="D17:E17"/>
    <mergeCell ref="F17:G17"/>
    <mergeCell ref="F16:G16"/>
    <mergeCell ref="D15:E15"/>
    <mergeCell ref="F15:G15"/>
    <mergeCell ref="D16:E16"/>
    <mergeCell ref="A2:H2"/>
    <mergeCell ref="A4:B5"/>
    <mergeCell ref="C4:E4"/>
    <mergeCell ref="F4:H4"/>
    <mergeCell ref="D5:E5"/>
    <mergeCell ref="F5:G5"/>
    <mergeCell ref="A8:B8"/>
    <mergeCell ref="D8:E8"/>
    <mergeCell ref="F8:G8"/>
    <mergeCell ref="A11:B11"/>
    <mergeCell ref="D11:E11"/>
    <mergeCell ref="F11:G11"/>
    <mergeCell ref="A7:B7"/>
    <mergeCell ref="D7:E7"/>
    <mergeCell ref="F7:G7"/>
    <mergeCell ref="A9:B9"/>
    <mergeCell ref="D9:E9"/>
    <mergeCell ref="A10:B10"/>
    <mergeCell ref="F13:G13"/>
    <mergeCell ref="D12:E12"/>
    <mergeCell ref="F12:G12"/>
    <mergeCell ref="D6:E6"/>
    <mergeCell ref="F6:G6"/>
    <mergeCell ref="D10:E10"/>
    <mergeCell ref="F10:G10"/>
    <mergeCell ref="F9:G9"/>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BF33"/>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00390625" defaultRowHeight="13.5"/>
  <cols>
    <col min="1" max="1" width="5.125" style="2" customWidth="1"/>
    <col min="2" max="2" width="7.25390625" style="2" customWidth="1"/>
    <col min="3" max="3" width="4.50390625" style="2" customWidth="1"/>
    <col min="4" max="4" width="1.4921875" style="2" customWidth="1"/>
    <col min="5" max="5" width="2.375" style="2" customWidth="1"/>
    <col min="6" max="6" width="2.25390625" style="2" customWidth="1"/>
    <col min="7" max="7" width="4.625" style="2" customWidth="1"/>
    <col min="8" max="8" width="1.4921875" style="2" customWidth="1"/>
    <col min="9" max="9" width="4.625" style="2" customWidth="1"/>
    <col min="10" max="10" width="3.75390625" style="2" customWidth="1"/>
    <col min="11" max="11" width="1.00390625" style="2" customWidth="1"/>
    <col min="12" max="12" width="1.37890625" style="2" customWidth="1"/>
    <col min="13" max="13" width="5.375" style="2" customWidth="1"/>
    <col min="14" max="14" width="0.74609375" style="2" customWidth="1"/>
    <col min="15" max="15" width="3.875" style="2" customWidth="1"/>
    <col min="16" max="16" width="1.4921875" style="2" customWidth="1"/>
    <col min="17" max="17" width="3.00390625" style="2" customWidth="1"/>
    <col min="18" max="18" width="2.25390625" style="2" customWidth="1"/>
    <col min="19" max="19" width="4.625" style="2" customWidth="1"/>
    <col min="20" max="20" width="1.4921875" style="2" customWidth="1"/>
    <col min="21" max="21" width="4.50390625" style="2" customWidth="1"/>
    <col min="22" max="22" width="3.875" style="2" customWidth="1"/>
    <col min="23" max="23" width="1.00390625" style="2" customWidth="1"/>
    <col min="24" max="24" width="1.37890625" style="2" customWidth="1"/>
    <col min="25" max="25" width="5.375" style="2" customWidth="1"/>
    <col min="26" max="26" width="1.4921875" style="2" customWidth="1"/>
    <col min="27" max="27" width="3.25390625" style="2" customWidth="1"/>
    <col min="28" max="28" width="1.25" style="2" customWidth="1"/>
    <col min="29" max="29" width="5.25390625" style="2" customWidth="1"/>
    <col min="30" max="30" width="4.75390625" style="0" customWidth="1"/>
    <col min="31" max="31" width="2.25390625" style="0" customWidth="1"/>
    <col min="32" max="32" width="5.25390625" style="0" customWidth="1"/>
    <col min="33" max="33" width="5.375" style="0" customWidth="1"/>
    <col min="34" max="34" width="0.74609375" style="0" customWidth="1"/>
    <col min="35" max="35" width="1.4921875" style="0" customWidth="1"/>
    <col min="36" max="36" width="5.375" style="0" customWidth="1"/>
    <col min="37" max="37" width="5.25390625" style="0" customWidth="1"/>
    <col min="38" max="38" width="1.4921875" style="0" customWidth="1"/>
    <col min="39" max="39" width="0.74609375" style="0" customWidth="1"/>
    <col min="40" max="40" width="5.50390625" style="0" customWidth="1"/>
    <col min="41" max="41" width="0.74609375" style="0" customWidth="1"/>
    <col min="42" max="42" width="4.875" style="0" customWidth="1"/>
    <col min="43" max="43" width="1.4921875" style="0" customWidth="1"/>
    <col min="44" max="44" width="0.74609375" style="0" customWidth="1"/>
    <col min="45" max="45" width="5.25390625" style="0" customWidth="1"/>
    <col min="46" max="46" width="5.375" style="0" customWidth="1"/>
    <col min="47" max="47" width="0.74609375" style="0" customWidth="1"/>
    <col min="48" max="48" width="1.625" style="0" customWidth="1"/>
    <col min="49" max="50" width="5.25390625" style="0" customWidth="1"/>
    <col min="51" max="51" width="1.4921875" style="0" customWidth="1"/>
    <col min="52" max="52" width="0.74609375" style="0" customWidth="1"/>
    <col min="53" max="53" width="5.25390625" style="0" customWidth="1"/>
    <col min="54" max="54" width="0.74609375" style="0" customWidth="1"/>
    <col min="55" max="55" width="4.50390625" style="0" customWidth="1"/>
    <col min="56" max="56" width="1.4921875" style="0" customWidth="1"/>
    <col min="57" max="57" width="0.74609375" style="0" customWidth="1"/>
    <col min="58" max="58" width="5.25390625" style="0" customWidth="1"/>
  </cols>
  <sheetData>
    <row r="1" spans="1:58" ht="30" customHeight="1">
      <c r="A1" s="23"/>
      <c r="B1" s="4"/>
      <c r="C1" s="4"/>
      <c r="D1" s="4"/>
      <c r="E1" s="4"/>
      <c r="F1" s="4"/>
      <c r="G1" s="4"/>
      <c r="H1" s="4"/>
      <c r="I1" s="4"/>
      <c r="J1" s="4"/>
      <c r="K1" s="4"/>
      <c r="L1" s="4"/>
      <c r="M1" s="4"/>
      <c r="N1" s="4"/>
      <c r="O1" s="4"/>
      <c r="P1" s="4"/>
      <c r="Q1" s="4"/>
      <c r="R1" s="4"/>
      <c r="S1" s="4"/>
      <c r="T1" s="4"/>
      <c r="U1" s="4"/>
      <c r="V1" s="4"/>
      <c r="W1" s="4"/>
      <c r="X1" s="4"/>
      <c r="Y1" s="4"/>
      <c r="Z1" s="4"/>
      <c r="AA1" s="4"/>
      <c r="AB1" s="4"/>
      <c r="AC1" s="4"/>
      <c r="AD1" s="63"/>
      <c r="AE1" s="63"/>
      <c r="AF1" s="63"/>
      <c r="AG1" s="63"/>
      <c r="AH1" s="63"/>
      <c r="AI1" s="63"/>
      <c r="AJ1" s="63"/>
      <c r="AK1" s="63"/>
      <c r="AL1" s="63"/>
      <c r="AM1" s="63"/>
      <c r="AN1" s="63"/>
      <c r="AO1" s="63"/>
      <c r="AP1" s="63"/>
      <c r="AQ1" s="63"/>
      <c r="AR1" s="63"/>
      <c r="AS1" s="63"/>
      <c r="AT1" s="63"/>
      <c r="AU1" s="63"/>
      <c r="AV1" s="63"/>
      <c r="AW1" s="63"/>
      <c r="AX1" s="63"/>
      <c r="AY1" s="64"/>
      <c r="AZ1" s="64"/>
      <c r="BA1" s="64"/>
      <c r="BB1" s="64"/>
      <c r="BC1" s="64"/>
      <c r="BD1" s="64"/>
      <c r="BE1" s="64"/>
      <c r="BF1" s="64"/>
    </row>
    <row r="2" spans="1:58" ht="24.75" customHeight="1">
      <c r="A2" s="253" t="s">
        <v>245</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15"/>
      <c r="AE2" s="15"/>
      <c r="AF2" s="15"/>
      <c r="AG2" s="15"/>
      <c r="AH2" s="15"/>
      <c r="AI2" s="15"/>
      <c r="AJ2" s="15"/>
      <c r="AK2" s="368"/>
      <c r="AL2" s="368"/>
      <c r="AM2" s="368"/>
      <c r="AN2" s="368"/>
      <c r="AO2" s="15"/>
      <c r="AP2" s="15"/>
      <c r="AQ2" s="15"/>
      <c r="AR2" s="15"/>
      <c r="AS2" s="15"/>
      <c r="AT2" s="15"/>
      <c r="AU2" s="15"/>
      <c r="AV2" s="15"/>
      <c r="AW2" s="15"/>
      <c r="AX2" s="15"/>
      <c r="AY2" s="15"/>
      <c r="AZ2" s="15"/>
      <c r="BA2" s="15"/>
      <c r="BB2" s="15"/>
      <c r="BC2" s="15"/>
      <c r="BD2" s="15"/>
      <c r="BE2" s="15"/>
      <c r="BF2" s="15"/>
    </row>
    <row r="3" spans="1:58" ht="16.5" customHeight="1" thickBot="1">
      <c r="A3" s="5"/>
      <c r="B3" s="5"/>
      <c r="C3" s="5"/>
      <c r="D3" s="5"/>
      <c r="E3" s="5"/>
      <c r="F3" s="5"/>
      <c r="G3" s="5"/>
      <c r="H3" s="5"/>
      <c r="I3" s="5"/>
      <c r="J3" s="5"/>
      <c r="K3" s="5"/>
      <c r="L3" s="5"/>
      <c r="M3" s="5"/>
      <c r="N3" s="5"/>
      <c r="O3" s="5"/>
      <c r="P3" s="5"/>
      <c r="Q3" s="5"/>
      <c r="R3" s="5"/>
      <c r="S3" s="5"/>
      <c r="T3" s="5"/>
      <c r="U3" s="5"/>
      <c r="V3" s="5"/>
      <c r="W3" s="5"/>
      <c r="X3" s="5"/>
      <c r="Y3" s="5"/>
      <c r="Z3" s="5"/>
      <c r="AA3" s="5"/>
      <c r="AB3" s="5"/>
      <c r="AC3" s="5"/>
      <c r="AD3" s="15"/>
      <c r="AE3" s="15"/>
      <c r="AF3" s="15"/>
      <c r="AG3" s="15"/>
      <c r="AH3" s="15"/>
      <c r="AI3" s="15"/>
      <c r="AJ3" s="15"/>
      <c r="AK3" s="15"/>
      <c r="AL3" s="15"/>
      <c r="AM3" s="15"/>
      <c r="AN3" s="15"/>
      <c r="AO3" s="15"/>
      <c r="AP3" s="15"/>
      <c r="AQ3" s="15"/>
      <c r="AR3" s="15"/>
      <c r="AS3" s="15"/>
      <c r="AT3" s="15"/>
      <c r="AU3" s="15"/>
      <c r="AV3" s="15"/>
      <c r="AW3" s="15"/>
      <c r="AX3" s="15"/>
      <c r="AY3" s="15"/>
      <c r="AZ3" s="15"/>
      <c r="BA3" s="15"/>
      <c r="BB3" s="181"/>
      <c r="BC3" s="181"/>
      <c r="BD3" s="181"/>
      <c r="BE3" s="181"/>
      <c r="BF3" s="11" t="s">
        <v>246</v>
      </c>
    </row>
    <row r="4" spans="1:58" ht="18" customHeight="1">
      <c r="A4" s="349" t="s">
        <v>247</v>
      </c>
      <c r="B4" s="350"/>
      <c r="C4" s="349" t="s">
        <v>248</v>
      </c>
      <c r="D4" s="350"/>
      <c r="E4" s="350"/>
      <c r="F4" s="350"/>
      <c r="G4" s="350" t="s">
        <v>249</v>
      </c>
      <c r="H4" s="350"/>
      <c r="I4" s="350"/>
      <c r="J4" s="356" t="s">
        <v>250</v>
      </c>
      <c r="K4" s="356"/>
      <c r="L4" s="356"/>
      <c r="M4" s="356"/>
      <c r="N4" s="356"/>
      <c r="O4" s="356"/>
      <c r="P4" s="356"/>
      <c r="Q4" s="356"/>
      <c r="R4" s="356"/>
      <c r="S4" s="356"/>
      <c r="T4" s="356"/>
      <c r="U4" s="356"/>
      <c r="V4" s="356"/>
      <c r="W4" s="356"/>
      <c r="X4" s="356"/>
      <c r="Y4" s="356"/>
      <c r="Z4" s="356"/>
      <c r="AA4" s="356"/>
      <c r="AB4" s="356"/>
      <c r="AC4" s="356"/>
      <c r="AD4" s="369" t="s">
        <v>251</v>
      </c>
      <c r="AE4" s="71"/>
      <c r="AF4" s="71"/>
      <c r="AG4" s="71" t="s">
        <v>252</v>
      </c>
      <c r="AH4" s="71"/>
      <c r="AI4" s="71"/>
      <c r="AJ4" s="71"/>
      <c r="AK4" s="71"/>
      <c r="AL4" s="71"/>
      <c r="AM4" s="71"/>
      <c r="AN4" s="71"/>
      <c r="AO4" s="71"/>
      <c r="AP4" s="71"/>
      <c r="AQ4" s="71"/>
      <c r="AR4" s="71"/>
      <c r="AS4" s="71"/>
      <c r="AT4" s="71"/>
      <c r="AU4" s="71"/>
      <c r="AV4" s="71"/>
      <c r="AW4" s="71"/>
      <c r="AX4" s="71"/>
      <c r="AY4" s="71"/>
      <c r="AZ4" s="71"/>
      <c r="BA4" s="71"/>
      <c r="BB4" s="71"/>
      <c r="BC4" s="71"/>
      <c r="BD4" s="71"/>
      <c r="BE4" s="71"/>
      <c r="BF4" s="269"/>
    </row>
    <row r="5" spans="1:58" ht="13.5" customHeight="1">
      <c r="A5" s="351"/>
      <c r="B5" s="352"/>
      <c r="C5" s="351"/>
      <c r="D5" s="352"/>
      <c r="E5" s="352"/>
      <c r="F5" s="352"/>
      <c r="G5" s="352"/>
      <c r="H5" s="352"/>
      <c r="I5" s="352"/>
      <c r="J5" s="355" t="s">
        <v>253</v>
      </c>
      <c r="K5" s="355"/>
      <c r="L5" s="355"/>
      <c r="M5" s="355"/>
      <c r="N5" s="347" t="s">
        <v>254</v>
      </c>
      <c r="O5" s="347"/>
      <c r="P5" s="347"/>
      <c r="Q5" s="347"/>
      <c r="R5" s="347"/>
      <c r="S5" s="347" t="s">
        <v>255</v>
      </c>
      <c r="T5" s="347"/>
      <c r="U5" s="347"/>
      <c r="V5" s="347" t="s">
        <v>256</v>
      </c>
      <c r="W5" s="347"/>
      <c r="X5" s="347"/>
      <c r="Y5" s="347"/>
      <c r="Z5" s="347" t="s">
        <v>257</v>
      </c>
      <c r="AA5" s="347"/>
      <c r="AB5" s="347"/>
      <c r="AC5" s="357"/>
      <c r="AD5" s="334"/>
      <c r="AE5" s="74"/>
      <c r="AF5" s="74"/>
      <c r="AG5" s="74" t="s">
        <v>253</v>
      </c>
      <c r="AH5" s="74"/>
      <c r="AI5" s="74"/>
      <c r="AJ5" s="74"/>
      <c r="AK5" s="362" t="s">
        <v>254</v>
      </c>
      <c r="AL5" s="362"/>
      <c r="AM5" s="362"/>
      <c r="AN5" s="362"/>
      <c r="AO5" s="362" t="s">
        <v>255</v>
      </c>
      <c r="AP5" s="362"/>
      <c r="AQ5" s="362"/>
      <c r="AR5" s="362"/>
      <c r="AS5" s="362"/>
      <c r="AT5" s="362" t="s">
        <v>256</v>
      </c>
      <c r="AU5" s="362"/>
      <c r="AV5" s="362"/>
      <c r="AW5" s="362"/>
      <c r="AX5" s="362" t="s">
        <v>257</v>
      </c>
      <c r="AY5" s="362"/>
      <c r="AZ5" s="362"/>
      <c r="BA5" s="362"/>
      <c r="BB5" s="362" t="s">
        <v>258</v>
      </c>
      <c r="BC5" s="362"/>
      <c r="BD5" s="362"/>
      <c r="BE5" s="362"/>
      <c r="BF5" s="363"/>
    </row>
    <row r="6" spans="1:58" ht="13.5" customHeight="1">
      <c r="A6" s="353"/>
      <c r="B6" s="354"/>
      <c r="C6" s="353"/>
      <c r="D6" s="354"/>
      <c r="E6" s="354"/>
      <c r="F6" s="354"/>
      <c r="G6" s="354"/>
      <c r="H6" s="354"/>
      <c r="I6" s="354"/>
      <c r="J6" s="354"/>
      <c r="K6" s="354"/>
      <c r="L6" s="354"/>
      <c r="M6" s="354"/>
      <c r="N6" s="348" t="s">
        <v>259</v>
      </c>
      <c r="O6" s="348"/>
      <c r="P6" s="348"/>
      <c r="Q6" s="348"/>
      <c r="R6" s="348"/>
      <c r="S6" s="348" t="s">
        <v>260</v>
      </c>
      <c r="T6" s="348"/>
      <c r="U6" s="348"/>
      <c r="V6" s="348" t="s">
        <v>261</v>
      </c>
      <c r="W6" s="348"/>
      <c r="X6" s="348"/>
      <c r="Y6" s="348"/>
      <c r="Z6" s="348" t="s">
        <v>261</v>
      </c>
      <c r="AA6" s="348"/>
      <c r="AB6" s="348"/>
      <c r="AC6" s="358"/>
      <c r="AD6" s="334"/>
      <c r="AE6" s="74"/>
      <c r="AF6" s="74"/>
      <c r="AG6" s="74"/>
      <c r="AH6" s="74"/>
      <c r="AI6" s="74"/>
      <c r="AJ6" s="74"/>
      <c r="AK6" s="364" t="s">
        <v>270</v>
      </c>
      <c r="AL6" s="364"/>
      <c r="AM6" s="364"/>
      <c r="AN6" s="364"/>
      <c r="AO6" s="364" t="s">
        <v>262</v>
      </c>
      <c r="AP6" s="364"/>
      <c r="AQ6" s="364"/>
      <c r="AR6" s="364"/>
      <c r="AS6" s="364"/>
      <c r="AT6" s="364" t="s">
        <v>263</v>
      </c>
      <c r="AU6" s="364"/>
      <c r="AV6" s="364"/>
      <c r="AW6" s="364"/>
      <c r="AX6" s="364" t="s">
        <v>259</v>
      </c>
      <c r="AY6" s="364"/>
      <c r="AZ6" s="364"/>
      <c r="BA6" s="364"/>
      <c r="BB6" s="364" t="s">
        <v>260</v>
      </c>
      <c r="BC6" s="364"/>
      <c r="BD6" s="364"/>
      <c r="BE6" s="364"/>
      <c r="BF6" s="365"/>
    </row>
    <row r="7" spans="1:58" ht="6" customHeight="1">
      <c r="A7" s="360"/>
      <c r="B7" s="361"/>
      <c r="C7" s="359"/>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203"/>
      <c r="AF7" s="203"/>
      <c r="AG7" s="359"/>
      <c r="AH7" s="203"/>
      <c r="AI7" s="203"/>
      <c r="AJ7" s="203"/>
      <c r="AK7" s="359"/>
      <c r="AL7" s="203"/>
      <c r="AM7" s="203"/>
      <c r="AN7" s="203"/>
      <c r="AO7" s="359"/>
      <c r="AP7" s="203"/>
      <c r="AQ7" s="203"/>
      <c r="AR7" s="203"/>
      <c r="AS7" s="203"/>
      <c r="AT7" s="359"/>
      <c r="AU7" s="203"/>
      <c r="AV7" s="203"/>
      <c r="AW7" s="203"/>
      <c r="AX7" s="359"/>
      <c r="AY7" s="203"/>
      <c r="AZ7" s="203"/>
      <c r="BA7" s="203"/>
      <c r="BB7" s="359"/>
      <c r="BC7" s="203"/>
      <c r="BD7" s="203"/>
      <c r="BE7" s="203"/>
      <c r="BF7" s="203"/>
    </row>
    <row r="8" spans="1:58" ht="15" customHeight="1">
      <c r="A8" s="125" t="s">
        <v>271</v>
      </c>
      <c r="B8" s="126"/>
      <c r="C8" s="190">
        <v>215</v>
      </c>
      <c r="D8" s="191" t="s">
        <v>264</v>
      </c>
      <c r="E8" s="339">
        <v>285</v>
      </c>
      <c r="F8" s="339"/>
      <c r="G8" s="190">
        <v>192</v>
      </c>
      <c r="H8" s="191" t="s">
        <v>264</v>
      </c>
      <c r="I8" s="190">
        <v>312</v>
      </c>
      <c r="J8" s="339">
        <v>3260</v>
      </c>
      <c r="K8" s="339"/>
      <c r="L8" s="191" t="s">
        <v>264</v>
      </c>
      <c r="M8" s="190">
        <v>4465</v>
      </c>
      <c r="N8" s="339">
        <v>755</v>
      </c>
      <c r="O8" s="339"/>
      <c r="P8" s="191" t="s">
        <v>264</v>
      </c>
      <c r="Q8" s="339">
        <v>1032</v>
      </c>
      <c r="R8" s="339"/>
      <c r="S8" s="190">
        <v>517</v>
      </c>
      <c r="T8" s="191" t="s">
        <v>264</v>
      </c>
      <c r="U8" s="190">
        <v>688</v>
      </c>
      <c r="V8" s="339">
        <v>1049</v>
      </c>
      <c r="W8" s="339"/>
      <c r="X8" s="191" t="s">
        <v>264</v>
      </c>
      <c r="Y8" s="190">
        <v>1371</v>
      </c>
      <c r="Z8" s="339">
        <v>939</v>
      </c>
      <c r="AA8" s="339"/>
      <c r="AB8" s="191" t="s">
        <v>264</v>
      </c>
      <c r="AC8" s="190">
        <v>1374</v>
      </c>
      <c r="AD8" s="192">
        <v>162</v>
      </c>
      <c r="AE8" s="193" t="s">
        <v>264</v>
      </c>
      <c r="AF8" s="192">
        <v>338</v>
      </c>
      <c r="AG8" s="194">
        <v>4963</v>
      </c>
      <c r="AH8" s="337" t="s">
        <v>264</v>
      </c>
      <c r="AI8" s="337"/>
      <c r="AJ8" s="194">
        <v>8619</v>
      </c>
      <c r="AK8" s="192">
        <v>918</v>
      </c>
      <c r="AL8" s="337" t="s">
        <v>264</v>
      </c>
      <c r="AM8" s="337"/>
      <c r="AN8" s="192">
        <v>2411</v>
      </c>
      <c r="AO8" s="338">
        <v>1105</v>
      </c>
      <c r="AP8" s="340"/>
      <c r="AQ8" s="337" t="s">
        <v>264</v>
      </c>
      <c r="AR8" s="337"/>
      <c r="AS8" s="192">
        <v>2757</v>
      </c>
      <c r="AT8" s="192">
        <v>1536</v>
      </c>
      <c r="AU8" s="337" t="s">
        <v>264</v>
      </c>
      <c r="AV8" s="337"/>
      <c r="AW8" s="192">
        <v>1725</v>
      </c>
      <c r="AX8" s="192">
        <v>836</v>
      </c>
      <c r="AY8" s="337" t="s">
        <v>264</v>
      </c>
      <c r="AZ8" s="337"/>
      <c r="BA8" s="192">
        <v>1035</v>
      </c>
      <c r="BB8" s="338">
        <v>568</v>
      </c>
      <c r="BC8" s="340"/>
      <c r="BD8" s="337" t="s">
        <v>264</v>
      </c>
      <c r="BE8" s="337"/>
      <c r="BF8" s="192">
        <v>691</v>
      </c>
    </row>
    <row r="9" spans="1:58" ht="15" customHeight="1">
      <c r="A9" s="125"/>
      <c r="B9" s="126"/>
      <c r="C9" s="336">
        <v>75.4</v>
      </c>
      <c r="D9" s="335"/>
      <c r="E9" s="335"/>
      <c r="F9" s="335"/>
      <c r="G9" s="335">
        <v>61.5</v>
      </c>
      <c r="H9" s="335"/>
      <c r="I9" s="335"/>
      <c r="J9" s="335">
        <v>73</v>
      </c>
      <c r="K9" s="335"/>
      <c r="L9" s="335"/>
      <c r="M9" s="335"/>
      <c r="N9" s="335">
        <v>73.2</v>
      </c>
      <c r="O9" s="335"/>
      <c r="P9" s="335"/>
      <c r="Q9" s="335"/>
      <c r="R9" s="335"/>
      <c r="S9" s="335">
        <v>75.1</v>
      </c>
      <c r="T9" s="335"/>
      <c r="U9" s="335"/>
      <c r="V9" s="335">
        <v>76.5</v>
      </c>
      <c r="W9" s="335"/>
      <c r="X9" s="335"/>
      <c r="Y9" s="335"/>
      <c r="Z9" s="335">
        <v>68.3</v>
      </c>
      <c r="AA9" s="335"/>
      <c r="AB9" s="335"/>
      <c r="AC9" s="335"/>
      <c r="AD9" s="335">
        <v>47.9</v>
      </c>
      <c r="AE9" s="335"/>
      <c r="AF9" s="335"/>
      <c r="AG9" s="335">
        <v>57.6</v>
      </c>
      <c r="AH9" s="335"/>
      <c r="AI9" s="335"/>
      <c r="AJ9" s="335"/>
      <c r="AK9" s="335">
        <v>38.1</v>
      </c>
      <c r="AL9" s="335"/>
      <c r="AM9" s="335"/>
      <c r="AN9" s="335"/>
      <c r="AO9" s="335">
        <v>40.1</v>
      </c>
      <c r="AP9" s="335"/>
      <c r="AQ9" s="335"/>
      <c r="AR9" s="335"/>
      <c r="AS9" s="335"/>
      <c r="AT9" s="335">
        <v>89</v>
      </c>
      <c r="AU9" s="335"/>
      <c r="AV9" s="335"/>
      <c r="AW9" s="335"/>
      <c r="AX9" s="335">
        <v>80.8</v>
      </c>
      <c r="AY9" s="335"/>
      <c r="AZ9" s="335"/>
      <c r="BA9" s="335"/>
      <c r="BB9" s="335">
        <v>82.2</v>
      </c>
      <c r="BC9" s="335"/>
      <c r="BD9" s="335"/>
      <c r="BE9" s="335"/>
      <c r="BF9" s="335"/>
    </row>
    <row r="10" spans="1:58" ht="15" customHeight="1">
      <c r="A10" s="125" t="s">
        <v>265</v>
      </c>
      <c r="B10" s="126"/>
      <c r="C10" s="190">
        <v>244</v>
      </c>
      <c r="D10" s="191" t="s">
        <v>264</v>
      </c>
      <c r="E10" s="339">
        <v>298</v>
      </c>
      <c r="F10" s="339"/>
      <c r="G10" s="190">
        <v>227</v>
      </c>
      <c r="H10" s="191" t="s">
        <v>264</v>
      </c>
      <c r="I10" s="190">
        <v>259</v>
      </c>
      <c r="J10" s="339">
        <v>3297</v>
      </c>
      <c r="K10" s="339"/>
      <c r="L10" s="191" t="s">
        <v>264</v>
      </c>
      <c r="M10" s="190">
        <v>4580</v>
      </c>
      <c r="N10" s="339">
        <v>807</v>
      </c>
      <c r="O10" s="339"/>
      <c r="P10" s="191" t="s">
        <v>264</v>
      </c>
      <c r="Q10" s="339">
        <v>1061</v>
      </c>
      <c r="R10" s="339"/>
      <c r="S10" s="190">
        <v>528</v>
      </c>
      <c r="T10" s="191" t="s">
        <v>264</v>
      </c>
      <c r="U10" s="190">
        <v>704</v>
      </c>
      <c r="V10" s="339">
        <v>1029</v>
      </c>
      <c r="W10" s="339"/>
      <c r="X10" s="191" t="s">
        <v>264</v>
      </c>
      <c r="Y10" s="190">
        <v>1402</v>
      </c>
      <c r="Z10" s="339">
        <v>933</v>
      </c>
      <c r="AA10" s="339"/>
      <c r="AB10" s="191" t="s">
        <v>264</v>
      </c>
      <c r="AC10" s="190">
        <v>1413</v>
      </c>
      <c r="AD10" s="192">
        <v>180</v>
      </c>
      <c r="AE10" s="193" t="s">
        <v>264</v>
      </c>
      <c r="AF10" s="192">
        <v>343</v>
      </c>
      <c r="AG10" s="190">
        <v>5205</v>
      </c>
      <c r="AH10" s="337" t="s">
        <v>264</v>
      </c>
      <c r="AI10" s="337"/>
      <c r="AJ10" s="190">
        <v>8828</v>
      </c>
      <c r="AK10" s="192">
        <v>898</v>
      </c>
      <c r="AL10" s="337" t="s">
        <v>264</v>
      </c>
      <c r="AM10" s="337"/>
      <c r="AN10" s="192">
        <v>2460</v>
      </c>
      <c r="AO10" s="338">
        <v>1205</v>
      </c>
      <c r="AP10" s="340"/>
      <c r="AQ10" s="337" t="s">
        <v>264</v>
      </c>
      <c r="AR10" s="337"/>
      <c r="AS10" s="192">
        <v>2814</v>
      </c>
      <c r="AT10" s="192">
        <v>1606</v>
      </c>
      <c r="AU10" s="337" t="s">
        <v>264</v>
      </c>
      <c r="AV10" s="337"/>
      <c r="AW10" s="192">
        <v>1779</v>
      </c>
      <c r="AX10" s="192">
        <v>895</v>
      </c>
      <c r="AY10" s="337" t="s">
        <v>264</v>
      </c>
      <c r="AZ10" s="337"/>
      <c r="BA10" s="192">
        <v>1065</v>
      </c>
      <c r="BB10" s="338">
        <v>601</v>
      </c>
      <c r="BC10" s="340"/>
      <c r="BD10" s="337" t="s">
        <v>264</v>
      </c>
      <c r="BE10" s="337"/>
      <c r="BF10" s="192">
        <v>710</v>
      </c>
    </row>
    <row r="11" spans="1:58" ht="15" customHeight="1">
      <c r="A11" s="125"/>
      <c r="B11" s="126"/>
      <c r="C11" s="336">
        <v>81.9</v>
      </c>
      <c r="D11" s="335"/>
      <c r="E11" s="335"/>
      <c r="F11" s="335"/>
      <c r="G11" s="335">
        <v>87.6</v>
      </c>
      <c r="H11" s="335"/>
      <c r="I11" s="335"/>
      <c r="J11" s="335">
        <v>72</v>
      </c>
      <c r="K11" s="335"/>
      <c r="L11" s="335"/>
      <c r="M11" s="335"/>
      <c r="N11" s="335">
        <v>76.1</v>
      </c>
      <c r="O11" s="335"/>
      <c r="P11" s="335"/>
      <c r="Q11" s="335"/>
      <c r="R11" s="335"/>
      <c r="S11" s="335">
        <v>75</v>
      </c>
      <c r="T11" s="335"/>
      <c r="U11" s="335"/>
      <c r="V11" s="335">
        <v>73.4</v>
      </c>
      <c r="W11" s="335"/>
      <c r="X11" s="335"/>
      <c r="Y11" s="335"/>
      <c r="Z11" s="335">
        <v>66</v>
      </c>
      <c r="AA11" s="335"/>
      <c r="AB11" s="335"/>
      <c r="AC11" s="335"/>
      <c r="AD11" s="335">
        <v>52.5</v>
      </c>
      <c r="AE11" s="335"/>
      <c r="AF11" s="335"/>
      <c r="AG11" s="335">
        <v>59</v>
      </c>
      <c r="AH11" s="335"/>
      <c r="AI11" s="335"/>
      <c r="AJ11" s="335"/>
      <c r="AK11" s="335">
        <v>36.5</v>
      </c>
      <c r="AL11" s="335"/>
      <c r="AM11" s="335"/>
      <c r="AN11" s="335"/>
      <c r="AO11" s="335">
        <v>42.8</v>
      </c>
      <c r="AP11" s="335"/>
      <c r="AQ11" s="335"/>
      <c r="AR11" s="335"/>
      <c r="AS11" s="335"/>
      <c r="AT11" s="335">
        <v>90.3</v>
      </c>
      <c r="AU11" s="335"/>
      <c r="AV11" s="335"/>
      <c r="AW11" s="335"/>
      <c r="AX11" s="335">
        <v>84</v>
      </c>
      <c r="AY11" s="335"/>
      <c r="AZ11" s="335"/>
      <c r="BA11" s="335"/>
      <c r="BB11" s="335">
        <v>84.6</v>
      </c>
      <c r="BC11" s="335"/>
      <c r="BD11" s="335"/>
      <c r="BE11" s="335"/>
      <c r="BF11" s="335"/>
    </row>
    <row r="12" spans="1:58" s="44" customFormat="1" ht="15" customHeight="1">
      <c r="A12" s="125" t="s">
        <v>56</v>
      </c>
      <c r="B12" s="126"/>
      <c r="C12" s="190">
        <v>226</v>
      </c>
      <c r="D12" s="191" t="s">
        <v>264</v>
      </c>
      <c r="E12" s="339">
        <v>292</v>
      </c>
      <c r="F12" s="339"/>
      <c r="G12" s="190">
        <v>226</v>
      </c>
      <c r="H12" s="191" t="s">
        <v>264</v>
      </c>
      <c r="I12" s="190">
        <v>266</v>
      </c>
      <c r="J12" s="339">
        <v>3417</v>
      </c>
      <c r="K12" s="339"/>
      <c r="L12" s="191" t="s">
        <v>264</v>
      </c>
      <c r="M12" s="190">
        <v>4543</v>
      </c>
      <c r="N12" s="339">
        <v>830</v>
      </c>
      <c r="O12" s="339"/>
      <c r="P12" s="191" t="s">
        <v>264</v>
      </c>
      <c r="Q12" s="339">
        <v>1051</v>
      </c>
      <c r="R12" s="339"/>
      <c r="S12" s="190">
        <v>540</v>
      </c>
      <c r="T12" s="191" t="s">
        <v>264</v>
      </c>
      <c r="U12" s="190">
        <v>697</v>
      </c>
      <c r="V12" s="339">
        <v>1044</v>
      </c>
      <c r="W12" s="339"/>
      <c r="X12" s="191" t="s">
        <v>264</v>
      </c>
      <c r="Y12" s="190">
        <v>1395</v>
      </c>
      <c r="Z12" s="339">
        <v>1003</v>
      </c>
      <c r="AA12" s="339"/>
      <c r="AB12" s="191" t="s">
        <v>264</v>
      </c>
      <c r="AC12" s="190">
        <v>1400</v>
      </c>
      <c r="AD12" s="192">
        <v>176</v>
      </c>
      <c r="AE12" s="193" t="s">
        <v>264</v>
      </c>
      <c r="AF12" s="192">
        <v>339</v>
      </c>
      <c r="AG12" s="190">
        <v>5249</v>
      </c>
      <c r="AH12" s="337" t="s">
        <v>264</v>
      </c>
      <c r="AI12" s="337"/>
      <c r="AJ12" s="190">
        <v>8798</v>
      </c>
      <c r="AK12" s="192">
        <v>857</v>
      </c>
      <c r="AL12" s="337" t="s">
        <v>264</v>
      </c>
      <c r="AM12" s="337"/>
      <c r="AN12" s="192">
        <v>2463</v>
      </c>
      <c r="AO12" s="338">
        <v>1229</v>
      </c>
      <c r="AP12" s="338"/>
      <c r="AQ12" s="337" t="s">
        <v>264</v>
      </c>
      <c r="AR12" s="337"/>
      <c r="AS12" s="192">
        <v>2792</v>
      </c>
      <c r="AT12" s="192">
        <v>1627</v>
      </c>
      <c r="AU12" s="337" t="s">
        <v>264</v>
      </c>
      <c r="AV12" s="337"/>
      <c r="AW12" s="192">
        <v>1772</v>
      </c>
      <c r="AX12" s="192">
        <v>930</v>
      </c>
      <c r="AY12" s="337" t="s">
        <v>264</v>
      </c>
      <c r="AZ12" s="337"/>
      <c r="BA12" s="192">
        <v>1063</v>
      </c>
      <c r="BB12" s="338">
        <v>606</v>
      </c>
      <c r="BC12" s="338"/>
      <c r="BD12" s="337" t="s">
        <v>264</v>
      </c>
      <c r="BE12" s="337"/>
      <c r="BF12" s="192">
        <v>708</v>
      </c>
    </row>
    <row r="13" spans="1:58" s="44" customFormat="1" ht="15" customHeight="1">
      <c r="A13" s="125"/>
      <c r="B13" s="126"/>
      <c r="C13" s="336">
        <v>77.4</v>
      </c>
      <c r="D13" s="335"/>
      <c r="E13" s="335"/>
      <c r="F13" s="335"/>
      <c r="G13" s="335">
        <v>85</v>
      </c>
      <c r="H13" s="335"/>
      <c r="I13" s="335"/>
      <c r="J13" s="335">
        <v>75.2</v>
      </c>
      <c r="K13" s="335"/>
      <c r="L13" s="335"/>
      <c r="M13" s="335"/>
      <c r="N13" s="335">
        <v>79</v>
      </c>
      <c r="O13" s="335"/>
      <c r="P13" s="335"/>
      <c r="Q13" s="335"/>
      <c r="R13" s="335"/>
      <c r="S13" s="335">
        <v>77.5</v>
      </c>
      <c r="T13" s="335"/>
      <c r="U13" s="335"/>
      <c r="V13" s="335">
        <v>74.8</v>
      </c>
      <c r="W13" s="335"/>
      <c r="X13" s="335"/>
      <c r="Y13" s="335"/>
      <c r="Z13" s="335">
        <v>71.6</v>
      </c>
      <c r="AA13" s="335"/>
      <c r="AB13" s="335"/>
      <c r="AC13" s="335"/>
      <c r="AD13" s="335">
        <v>51.9</v>
      </c>
      <c r="AE13" s="335"/>
      <c r="AF13" s="335"/>
      <c r="AG13" s="335">
        <v>59.7</v>
      </c>
      <c r="AH13" s="335"/>
      <c r="AI13" s="335"/>
      <c r="AJ13" s="335"/>
      <c r="AK13" s="335">
        <v>34.8</v>
      </c>
      <c r="AL13" s="335"/>
      <c r="AM13" s="335"/>
      <c r="AN13" s="335"/>
      <c r="AO13" s="335">
        <v>44</v>
      </c>
      <c r="AP13" s="335"/>
      <c r="AQ13" s="335"/>
      <c r="AR13" s="335"/>
      <c r="AS13" s="335"/>
      <c r="AT13" s="335">
        <v>91.8</v>
      </c>
      <c r="AU13" s="335"/>
      <c r="AV13" s="335"/>
      <c r="AW13" s="335"/>
      <c r="AX13" s="335">
        <v>87.5</v>
      </c>
      <c r="AY13" s="335"/>
      <c r="AZ13" s="335"/>
      <c r="BA13" s="335"/>
      <c r="BB13" s="335">
        <v>85.6</v>
      </c>
      <c r="BC13" s="335"/>
      <c r="BD13" s="335"/>
      <c r="BE13" s="335"/>
      <c r="BF13" s="335"/>
    </row>
    <row r="14" spans="1:58" s="44" customFormat="1" ht="15" customHeight="1">
      <c r="A14" s="125" t="s">
        <v>57</v>
      </c>
      <c r="B14" s="126"/>
      <c r="C14" s="190">
        <v>207</v>
      </c>
      <c r="D14" s="191" t="s">
        <v>264</v>
      </c>
      <c r="E14" s="339">
        <v>301</v>
      </c>
      <c r="F14" s="339"/>
      <c r="G14" s="190">
        <v>206</v>
      </c>
      <c r="H14" s="191" t="s">
        <v>264</v>
      </c>
      <c r="I14" s="190">
        <v>277</v>
      </c>
      <c r="J14" s="339">
        <v>3334</v>
      </c>
      <c r="K14" s="339"/>
      <c r="L14" s="191" t="s">
        <v>264</v>
      </c>
      <c r="M14" s="190">
        <v>4489</v>
      </c>
      <c r="N14" s="339">
        <v>812</v>
      </c>
      <c r="O14" s="339"/>
      <c r="P14" s="191" t="s">
        <v>264</v>
      </c>
      <c r="Q14" s="339">
        <v>1042</v>
      </c>
      <c r="R14" s="339"/>
      <c r="S14" s="190">
        <v>531</v>
      </c>
      <c r="T14" s="191" t="s">
        <v>264</v>
      </c>
      <c r="U14" s="190">
        <v>692</v>
      </c>
      <c r="V14" s="339">
        <v>1032</v>
      </c>
      <c r="W14" s="339"/>
      <c r="X14" s="191" t="s">
        <v>264</v>
      </c>
      <c r="Y14" s="190">
        <v>1379</v>
      </c>
      <c r="Z14" s="339">
        <v>959</v>
      </c>
      <c r="AA14" s="339"/>
      <c r="AB14" s="191" t="s">
        <v>264</v>
      </c>
      <c r="AC14" s="190">
        <v>1376</v>
      </c>
      <c r="AD14" s="192">
        <v>157</v>
      </c>
      <c r="AE14" s="191" t="s">
        <v>264</v>
      </c>
      <c r="AF14" s="192">
        <v>343</v>
      </c>
      <c r="AG14" s="190">
        <v>5145</v>
      </c>
      <c r="AH14" s="337" t="s">
        <v>266</v>
      </c>
      <c r="AI14" s="337"/>
      <c r="AJ14" s="190">
        <v>8632</v>
      </c>
      <c r="AK14" s="192">
        <v>893</v>
      </c>
      <c r="AL14" s="337" t="s">
        <v>266</v>
      </c>
      <c r="AM14" s="337"/>
      <c r="AN14" s="192">
        <v>2392</v>
      </c>
      <c r="AO14" s="338">
        <v>1182</v>
      </c>
      <c r="AP14" s="338"/>
      <c r="AQ14" s="337" t="s">
        <v>266</v>
      </c>
      <c r="AR14" s="337"/>
      <c r="AS14" s="192">
        <v>2754</v>
      </c>
      <c r="AT14" s="192">
        <v>1606</v>
      </c>
      <c r="AU14" s="337" t="s">
        <v>266</v>
      </c>
      <c r="AV14" s="337"/>
      <c r="AW14" s="192">
        <v>1750</v>
      </c>
      <c r="AX14" s="192">
        <v>888</v>
      </c>
      <c r="AY14" s="337" t="s">
        <v>266</v>
      </c>
      <c r="AZ14" s="337"/>
      <c r="BA14" s="192">
        <v>1044</v>
      </c>
      <c r="BB14" s="338">
        <v>576</v>
      </c>
      <c r="BC14" s="338"/>
      <c r="BD14" s="337" t="s">
        <v>266</v>
      </c>
      <c r="BE14" s="337"/>
      <c r="BF14" s="192">
        <v>692</v>
      </c>
    </row>
    <row r="15" spans="1:58" s="44" customFormat="1" ht="15" customHeight="1">
      <c r="A15" s="125"/>
      <c r="B15" s="126"/>
      <c r="C15" s="336">
        <v>68.8</v>
      </c>
      <c r="D15" s="335"/>
      <c r="E15" s="335"/>
      <c r="F15" s="335"/>
      <c r="G15" s="335">
        <v>74.4</v>
      </c>
      <c r="H15" s="335"/>
      <c r="I15" s="335"/>
      <c r="J15" s="335">
        <v>74.3</v>
      </c>
      <c r="K15" s="335">
        <v>0</v>
      </c>
      <c r="L15" s="335"/>
      <c r="M15" s="335"/>
      <c r="N15" s="335">
        <v>77.9</v>
      </c>
      <c r="O15" s="335">
        <v>0</v>
      </c>
      <c r="P15" s="335"/>
      <c r="Q15" s="335"/>
      <c r="R15" s="335"/>
      <c r="S15" s="335">
        <v>76.7</v>
      </c>
      <c r="T15" s="335"/>
      <c r="U15" s="335"/>
      <c r="V15" s="335">
        <v>74.8</v>
      </c>
      <c r="W15" s="335">
        <v>0</v>
      </c>
      <c r="X15" s="335"/>
      <c r="Y15" s="335"/>
      <c r="Z15" s="335">
        <v>69.7</v>
      </c>
      <c r="AA15" s="335">
        <v>0</v>
      </c>
      <c r="AB15" s="335"/>
      <c r="AC15" s="335"/>
      <c r="AD15" s="335">
        <v>45.8</v>
      </c>
      <c r="AE15" s="335" t="e">
        <v>#VALUE!</v>
      </c>
      <c r="AF15" s="335"/>
      <c r="AG15" s="335">
        <v>59.6</v>
      </c>
      <c r="AH15" s="335"/>
      <c r="AI15" s="335">
        <v>0</v>
      </c>
      <c r="AJ15" s="335"/>
      <c r="AK15" s="335">
        <v>37.3</v>
      </c>
      <c r="AL15" s="335"/>
      <c r="AM15" s="335">
        <v>0</v>
      </c>
      <c r="AN15" s="335"/>
      <c r="AO15" s="335">
        <v>42.9</v>
      </c>
      <c r="AP15" s="335"/>
      <c r="AQ15" s="335" t="e">
        <v>#VALUE!</v>
      </c>
      <c r="AR15" s="335"/>
      <c r="AS15" s="335"/>
      <c r="AT15" s="335">
        <v>91.8</v>
      </c>
      <c r="AU15" s="335" t="e">
        <v>#VALUE!</v>
      </c>
      <c r="AV15" s="335"/>
      <c r="AW15" s="335"/>
      <c r="AX15" s="335">
        <v>85.1</v>
      </c>
      <c r="AY15" s="335" t="e">
        <v>#VALUE!</v>
      </c>
      <c r="AZ15" s="335"/>
      <c r="BA15" s="335"/>
      <c r="BB15" s="335">
        <v>83.2</v>
      </c>
      <c r="BC15" s="335" t="e">
        <v>#DIV/0!</v>
      </c>
      <c r="BD15" s="335"/>
      <c r="BE15" s="335"/>
      <c r="BF15" s="335"/>
    </row>
    <row r="16" spans="1:58" ht="15" customHeight="1">
      <c r="A16" s="98" t="s">
        <v>58</v>
      </c>
      <c r="B16" s="99"/>
      <c r="C16" s="195">
        <f>SUM(C19:F30)</f>
        <v>238</v>
      </c>
      <c r="D16" s="191" t="s">
        <v>264</v>
      </c>
      <c r="E16" s="346">
        <v>292</v>
      </c>
      <c r="F16" s="346"/>
      <c r="G16" s="195">
        <f>SUM(G19:I30)</f>
        <v>233</v>
      </c>
      <c r="H16" s="191" t="s">
        <v>264</v>
      </c>
      <c r="I16" s="195">
        <v>272</v>
      </c>
      <c r="J16" s="345">
        <f>SUM(J19:M30)</f>
        <v>3507</v>
      </c>
      <c r="K16" s="345">
        <f>SUM(K19:M30)</f>
        <v>0</v>
      </c>
      <c r="L16" s="191" t="s">
        <v>264</v>
      </c>
      <c r="M16" s="195">
        <f>Q16+U16+Y16+AC16</f>
        <v>4488</v>
      </c>
      <c r="N16" s="345">
        <f>SUM(N19:R30)</f>
        <v>836</v>
      </c>
      <c r="O16" s="345"/>
      <c r="P16" s="191" t="s">
        <v>264</v>
      </c>
      <c r="Q16" s="345">
        <v>1038</v>
      </c>
      <c r="R16" s="345"/>
      <c r="S16" s="195">
        <f>SUM(S19:U30)</f>
        <v>542</v>
      </c>
      <c r="T16" s="191" t="s">
        <v>264</v>
      </c>
      <c r="U16" s="195">
        <v>689</v>
      </c>
      <c r="V16" s="345">
        <f>SUM(V19:Y30)</f>
        <v>1120</v>
      </c>
      <c r="W16" s="345"/>
      <c r="X16" s="191" t="s">
        <v>264</v>
      </c>
      <c r="Y16" s="195">
        <v>1380</v>
      </c>
      <c r="Z16" s="345">
        <f>SUM(Z19:AC30)</f>
        <v>1009</v>
      </c>
      <c r="AA16" s="345"/>
      <c r="AB16" s="191" t="s">
        <v>264</v>
      </c>
      <c r="AC16" s="195">
        <v>1381</v>
      </c>
      <c r="AD16" s="196">
        <f>SUM(AD19:AF30)</f>
        <v>180</v>
      </c>
      <c r="AE16" s="191" t="s">
        <v>264</v>
      </c>
      <c r="AF16" s="196">
        <v>336</v>
      </c>
      <c r="AG16" s="195">
        <f>SUM(AG19:AJ30)</f>
        <v>5435</v>
      </c>
      <c r="AH16" s="342" t="s">
        <v>266</v>
      </c>
      <c r="AI16" s="342"/>
      <c r="AJ16" s="195">
        <f>AN16+AS16+AW16+BA16+BF16</f>
        <v>8373</v>
      </c>
      <c r="AK16" s="196">
        <f>SUM(AK19:AN30)</f>
        <v>923</v>
      </c>
      <c r="AL16" s="342" t="s">
        <v>266</v>
      </c>
      <c r="AM16" s="342"/>
      <c r="AN16" s="196">
        <v>2080</v>
      </c>
      <c r="AO16" s="344">
        <f>SUM(AO19:AS30)</f>
        <v>1364</v>
      </c>
      <c r="AP16" s="344"/>
      <c r="AQ16" s="342" t="s">
        <v>266</v>
      </c>
      <c r="AR16" s="342"/>
      <c r="AS16" s="196">
        <v>2787</v>
      </c>
      <c r="AT16" s="196">
        <f>SUM(AT19:AW30)</f>
        <v>1643</v>
      </c>
      <c r="AU16" s="342" t="s">
        <v>266</v>
      </c>
      <c r="AV16" s="342"/>
      <c r="AW16" s="196">
        <v>1756</v>
      </c>
      <c r="AX16" s="196">
        <f>SUM(AX19:BA30)</f>
        <v>909</v>
      </c>
      <c r="AY16" s="342" t="s">
        <v>266</v>
      </c>
      <c r="AZ16" s="342"/>
      <c r="BA16" s="196">
        <v>1049</v>
      </c>
      <c r="BB16" s="344">
        <f>SUM(BB19:BF30)</f>
        <v>596</v>
      </c>
      <c r="BC16" s="344"/>
      <c r="BD16" s="342" t="s">
        <v>266</v>
      </c>
      <c r="BE16" s="342"/>
      <c r="BF16" s="196">
        <v>701</v>
      </c>
    </row>
    <row r="17" spans="1:58" ht="15" customHeight="1">
      <c r="A17" s="98"/>
      <c r="B17" s="99"/>
      <c r="C17" s="343">
        <f>C16/E16*100</f>
        <v>81.5068493150685</v>
      </c>
      <c r="D17" s="341"/>
      <c r="E17" s="341"/>
      <c r="F17" s="341"/>
      <c r="G17" s="341">
        <f>G16/I16*100</f>
        <v>85.66176470588235</v>
      </c>
      <c r="H17" s="341"/>
      <c r="I17" s="341"/>
      <c r="J17" s="341">
        <f>J16/M16*100</f>
        <v>78.14171122994652</v>
      </c>
      <c r="K17" s="341">
        <v>0</v>
      </c>
      <c r="L17" s="341"/>
      <c r="M17" s="341"/>
      <c r="N17" s="341">
        <f>N16/Q16*100</f>
        <v>80.53949903660886</v>
      </c>
      <c r="O17" s="341">
        <v>0</v>
      </c>
      <c r="P17" s="341"/>
      <c r="Q17" s="341"/>
      <c r="R17" s="341"/>
      <c r="S17" s="341">
        <f>S16/U16*100</f>
        <v>78.66473149492018</v>
      </c>
      <c r="T17" s="341"/>
      <c r="U17" s="341"/>
      <c r="V17" s="341">
        <f>V16/Y16*100</f>
        <v>81.15942028985508</v>
      </c>
      <c r="W17" s="341">
        <v>0</v>
      </c>
      <c r="X17" s="341"/>
      <c r="Y17" s="341"/>
      <c r="Z17" s="341">
        <f>Z16/AC16*100</f>
        <v>73.0629978276611</v>
      </c>
      <c r="AA17" s="341">
        <v>0</v>
      </c>
      <c r="AB17" s="341"/>
      <c r="AC17" s="341"/>
      <c r="AD17" s="341">
        <f>AD16/AF16*100</f>
        <v>53.57142857142857</v>
      </c>
      <c r="AE17" s="341" t="e">
        <v>#VALUE!</v>
      </c>
      <c r="AF17" s="341"/>
      <c r="AG17" s="341">
        <f>AG16/AJ16*100</f>
        <v>64.91102352800668</v>
      </c>
      <c r="AH17" s="341"/>
      <c r="AI17" s="341">
        <v>0</v>
      </c>
      <c r="AJ17" s="341"/>
      <c r="AK17" s="341">
        <f>AK16/AN16*100</f>
        <v>44.375</v>
      </c>
      <c r="AL17" s="341"/>
      <c r="AM17" s="341">
        <v>0</v>
      </c>
      <c r="AN17" s="341"/>
      <c r="AO17" s="341">
        <f>AO16/AS16*100</f>
        <v>48.94151417294582</v>
      </c>
      <c r="AP17" s="341"/>
      <c r="AQ17" s="341" t="e">
        <v>#VALUE!</v>
      </c>
      <c r="AR17" s="341"/>
      <c r="AS17" s="341"/>
      <c r="AT17" s="341">
        <f>AT16/AW16*100</f>
        <v>93.56492027334852</v>
      </c>
      <c r="AU17" s="341" t="e">
        <v>#VALUE!</v>
      </c>
      <c r="AV17" s="341"/>
      <c r="AW17" s="341"/>
      <c r="AX17" s="341">
        <f>AX16/BA16*100</f>
        <v>86.65395614871306</v>
      </c>
      <c r="AY17" s="341" t="e">
        <v>#VALUE!</v>
      </c>
      <c r="AZ17" s="341"/>
      <c r="BA17" s="341"/>
      <c r="BB17" s="341">
        <f>BB16/BF16*100</f>
        <v>85.02139800285306</v>
      </c>
      <c r="BC17" s="341" t="e">
        <v>#DIV/0!</v>
      </c>
      <c r="BD17" s="341"/>
      <c r="BE17" s="341"/>
      <c r="BF17" s="341"/>
    </row>
    <row r="18" spans="1:58" ht="6" customHeight="1">
      <c r="A18" s="3"/>
      <c r="B18" s="54"/>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40"/>
      <c r="AF18" s="340"/>
      <c r="AG18" s="335"/>
      <c r="AH18" s="340"/>
      <c r="AI18" s="340"/>
      <c r="AJ18" s="340"/>
      <c r="AK18" s="335"/>
      <c r="AL18" s="340"/>
      <c r="AM18" s="340"/>
      <c r="AN18" s="340"/>
      <c r="AO18" s="335"/>
      <c r="AP18" s="340"/>
      <c r="AQ18" s="340"/>
      <c r="AR18" s="340"/>
      <c r="AS18" s="340"/>
      <c r="AT18" s="335"/>
      <c r="AU18" s="340"/>
      <c r="AV18" s="340"/>
      <c r="AW18" s="340"/>
      <c r="AX18" s="335"/>
      <c r="AY18" s="340"/>
      <c r="AZ18" s="340"/>
      <c r="BA18" s="340"/>
      <c r="BB18" s="335"/>
      <c r="BC18" s="340"/>
      <c r="BD18" s="340"/>
      <c r="BE18" s="340"/>
      <c r="BF18" s="340"/>
    </row>
    <row r="19" spans="1:58" ht="15" customHeight="1">
      <c r="A19" s="45" t="s">
        <v>58</v>
      </c>
      <c r="B19" s="144" t="s">
        <v>142</v>
      </c>
      <c r="C19" s="338">
        <v>19</v>
      </c>
      <c r="D19" s="338"/>
      <c r="E19" s="338"/>
      <c r="F19" s="338"/>
      <c r="G19" s="338">
        <v>25</v>
      </c>
      <c r="H19" s="338"/>
      <c r="I19" s="338"/>
      <c r="J19" s="338">
        <f>SUM(N19:AC19)</f>
        <v>320</v>
      </c>
      <c r="K19" s="338"/>
      <c r="L19" s="338"/>
      <c r="M19" s="338"/>
      <c r="N19" s="338">
        <v>79</v>
      </c>
      <c r="O19" s="338"/>
      <c r="P19" s="338"/>
      <c r="Q19" s="338"/>
      <c r="R19" s="338"/>
      <c r="S19" s="338">
        <v>51</v>
      </c>
      <c r="T19" s="338"/>
      <c r="U19" s="338"/>
      <c r="V19" s="338">
        <v>98</v>
      </c>
      <c r="W19" s="338"/>
      <c r="X19" s="338"/>
      <c r="Y19" s="338"/>
      <c r="Z19" s="338">
        <v>92</v>
      </c>
      <c r="AA19" s="338"/>
      <c r="AB19" s="338"/>
      <c r="AC19" s="338"/>
      <c r="AD19" s="338">
        <v>13</v>
      </c>
      <c r="AE19" s="340"/>
      <c r="AF19" s="340"/>
      <c r="AG19" s="338">
        <f>SUM(AK19:BF19)</f>
        <v>451</v>
      </c>
      <c r="AH19" s="340"/>
      <c r="AI19" s="340"/>
      <c r="AJ19" s="340"/>
      <c r="AK19" s="338">
        <v>71</v>
      </c>
      <c r="AL19" s="340"/>
      <c r="AM19" s="340"/>
      <c r="AN19" s="340"/>
      <c r="AO19" s="338">
        <v>95</v>
      </c>
      <c r="AP19" s="340"/>
      <c r="AQ19" s="340"/>
      <c r="AR19" s="340"/>
      <c r="AS19" s="340"/>
      <c r="AT19" s="338">
        <v>147</v>
      </c>
      <c r="AU19" s="340"/>
      <c r="AV19" s="340"/>
      <c r="AW19" s="340"/>
      <c r="AX19" s="338">
        <v>82</v>
      </c>
      <c r="AY19" s="340"/>
      <c r="AZ19" s="340"/>
      <c r="BA19" s="340"/>
      <c r="BB19" s="338">
        <v>56</v>
      </c>
      <c r="BC19" s="340"/>
      <c r="BD19" s="340"/>
      <c r="BE19" s="340"/>
      <c r="BF19" s="340"/>
    </row>
    <row r="20" spans="1:58" ht="15" customHeight="1">
      <c r="A20" s="45"/>
      <c r="B20" s="144" t="s">
        <v>163</v>
      </c>
      <c r="C20" s="338">
        <v>21</v>
      </c>
      <c r="D20" s="338"/>
      <c r="E20" s="338"/>
      <c r="F20" s="338"/>
      <c r="G20" s="338">
        <v>17</v>
      </c>
      <c r="H20" s="338"/>
      <c r="I20" s="338"/>
      <c r="J20" s="338">
        <f aca="true" t="shared" si="0" ref="J20:J30">SUM(N20:AC20)</f>
        <v>255</v>
      </c>
      <c r="K20" s="338"/>
      <c r="L20" s="338"/>
      <c r="M20" s="338"/>
      <c r="N20" s="338">
        <v>64</v>
      </c>
      <c r="O20" s="338"/>
      <c r="P20" s="338"/>
      <c r="Q20" s="338"/>
      <c r="R20" s="338"/>
      <c r="S20" s="338">
        <v>39</v>
      </c>
      <c r="T20" s="338"/>
      <c r="U20" s="338"/>
      <c r="V20" s="338">
        <v>88</v>
      </c>
      <c r="W20" s="338"/>
      <c r="X20" s="338"/>
      <c r="Y20" s="338"/>
      <c r="Z20" s="338">
        <v>64</v>
      </c>
      <c r="AA20" s="338"/>
      <c r="AB20" s="338"/>
      <c r="AC20" s="338"/>
      <c r="AD20" s="338">
        <v>13</v>
      </c>
      <c r="AE20" s="340"/>
      <c r="AF20" s="340"/>
      <c r="AG20" s="338">
        <f aca="true" t="shared" si="1" ref="AG20:AG30">SUM(AK20:BF20)</f>
        <v>381</v>
      </c>
      <c r="AH20" s="340"/>
      <c r="AI20" s="340"/>
      <c r="AJ20" s="340"/>
      <c r="AK20" s="338">
        <v>63</v>
      </c>
      <c r="AL20" s="340"/>
      <c r="AM20" s="340"/>
      <c r="AN20" s="340"/>
      <c r="AO20" s="338">
        <v>87</v>
      </c>
      <c r="AP20" s="340"/>
      <c r="AQ20" s="340"/>
      <c r="AR20" s="340"/>
      <c r="AS20" s="340"/>
      <c r="AT20" s="338">
        <v>122</v>
      </c>
      <c r="AU20" s="340"/>
      <c r="AV20" s="340"/>
      <c r="AW20" s="340"/>
      <c r="AX20" s="338">
        <v>64</v>
      </c>
      <c r="AY20" s="340"/>
      <c r="AZ20" s="340"/>
      <c r="BA20" s="340"/>
      <c r="BB20" s="338">
        <v>45</v>
      </c>
      <c r="BC20" s="340"/>
      <c r="BD20" s="340"/>
      <c r="BE20" s="340"/>
      <c r="BF20" s="340"/>
    </row>
    <row r="21" spans="1:58" ht="15" customHeight="1">
      <c r="A21" s="45"/>
      <c r="B21" s="144" t="s">
        <v>181</v>
      </c>
      <c r="C21" s="338">
        <v>16</v>
      </c>
      <c r="D21" s="338"/>
      <c r="E21" s="338"/>
      <c r="F21" s="338"/>
      <c r="G21" s="338">
        <v>17</v>
      </c>
      <c r="H21" s="338"/>
      <c r="I21" s="338"/>
      <c r="J21" s="338">
        <f t="shared" si="0"/>
        <v>302</v>
      </c>
      <c r="K21" s="338"/>
      <c r="L21" s="338"/>
      <c r="M21" s="338"/>
      <c r="N21" s="338">
        <v>75</v>
      </c>
      <c r="O21" s="338"/>
      <c r="P21" s="338"/>
      <c r="Q21" s="338"/>
      <c r="R21" s="338"/>
      <c r="S21" s="338">
        <v>47</v>
      </c>
      <c r="T21" s="338"/>
      <c r="U21" s="338"/>
      <c r="V21" s="338">
        <v>96</v>
      </c>
      <c r="W21" s="338"/>
      <c r="X21" s="338"/>
      <c r="Y21" s="338"/>
      <c r="Z21" s="338">
        <v>84</v>
      </c>
      <c r="AA21" s="338"/>
      <c r="AB21" s="338"/>
      <c r="AC21" s="338"/>
      <c r="AD21" s="338">
        <v>11</v>
      </c>
      <c r="AE21" s="340"/>
      <c r="AF21" s="340"/>
      <c r="AG21" s="338">
        <f t="shared" si="1"/>
        <v>445</v>
      </c>
      <c r="AH21" s="340"/>
      <c r="AI21" s="340"/>
      <c r="AJ21" s="340"/>
      <c r="AK21" s="338">
        <v>51</v>
      </c>
      <c r="AL21" s="340"/>
      <c r="AM21" s="340"/>
      <c r="AN21" s="340"/>
      <c r="AO21" s="338">
        <v>127</v>
      </c>
      <c r="AP21" s="340"/>
      <c r="AQ21" s="340"/>
      <c r="AR21" s="340"/>
      <c r="AS21" s="340"/>
      <c r="AT21" s="338">
        <v>142</v>
      </c>
      <c r="AU21" s="340"/>
      <c r="AV21" s="340"/>
      <c r="AW21" s="340"/>
      <c r="AX21" s="338">
        <v>74</v>
      </c>
      <c r="AY21" s="340"/>
      <c r="AZ21" s="340"/>
      <c r="BA21" s="340"/>
      <c r="BB21" s="338">
        <v>51</v>
      </c>
      <c r="BC21" s="340"/>
      <c r="BD21" s="340"/>
      <c r="BE21" s="340"/>
      <c r="BF21" s="340"/>
    </row>
    <row r="22" spans="1:58" ht="15" customHeight="1">
      <c r="A22" s="45"/>
      <c r="B22" s="144" t="s">
        <v>182</v>
      </c>
      <c r="C22" s="338">
        <v>24</v>
      </c>
      <c r="D22" s="338"/>
      <c r="E22" s="338"/>
      <c r="F22" s="338"/>
      <c r="G22" s="338">
        <v>16</v>
      </c>
      <c r="H22" s="338"/>
      <c r="I22" s="338"/>
      <c r="J22" s="338">
        <f t="shared" si="0"/>
        <v>288</v>
      </c>
      <c r="K22" s="338"/>
      <c r="L22" s="338"/>
      <c r="M22" s="338"/>
      <c r="N22" s="338">
        <v>75</v>
      </c>
      <c r="O22" s="338"/>
      <c r="P22" s="338"/>
      <c r="Q22" s="338"/>
      <c r="R22" s="338"/>
      <c r="S22" s="338">
        <v>33</v>
      </c>
      <c r="T22" s="338"/>
      <c r="U22" s="338"/>
      <c r="V22" s="338">
        <v>87</v>
      </c>
      <c r="W22" s="338"/>
      <c r="X22" s="338"/>
      <c r="Y22" s="338"/>
      <c r="Z22" s="338">
        <v>93</v>
      </c>
      <c r="AA22" s="338"/>
      <c r="AB22" s="338"/>
      <c r="AC22" s="338"/>
      <c r="AD22" s="338">
        <v>14</v>
      </c>
      <c r="AE22" s="340"/>
      <c r="AF22" s="340"/>
      <c r="AG22" s="338">
        <f t="shared" si="1"/>
        <v>457</v>
      </c>
      <c r="AH22" s="340"/>
      <c r="AI22" s="340"/>
      <c r="AJ22" s="340"/>
      <c r="AK22" s="338">
        <v>51</v>
      </c>
      <c r="AL22" s="340"/>
      <c r="AM22" s="340"/>
      <c r="AN22" s="340"/>
      <c r="AO22" s="338">
        <v>139</v>
      </c>
      <c r="AP22" s="340"/>
      <c r="AQ22" s="340"/>
      <c r="AR22" s="340"/>
      <c r="AS22" s="340"/>
      <c r="AT22" s="338">
        <v>142</v>
      </c>
      <c r="AU22" s="340"/>
      <c r="AV22" s="340"/>
      <c r="AW22" s="340"/>
      <c r="AX22" s="338">
        <v>74</v>
      </c>
      <c r="AY22" s="340"/>
      <c r="AZ22" s="340"/>
      <c r="BA22" s="340"/>
      <c r="BB22" s="338">
        <v>51</v>
      </c>
      <c r="BC22" s="340"/>
      <c r="BD22" s="340"/>
      <c r="BE22" s="340"/>
      <c r="BF22" s="340"/>
    </row>
    <row r="23" spans="1:58" ht="15" customHeight="1">
      <c r="A23" s="45"/>
      <c r="B23" s="144" t="s">
        <v>183</v>
      </c>
      <c r="C23" s="338">
        <v>20</v>
      </c>
      <c r="D23" s="338"/>
      <c r="E23" s="338"/>
      <c r="F23" s="338"/>
      <c r="G23" s="338">
        <v>20</v>
      </c>
      <c r="H23" s="338"/>
      <c r="I23" s="338"/>
      <c r="J23" s="338">
        <f t="shared" si="0"/>
        <v>215</v>
      </c>
      <c r="K23" s="338"/>
      <c r="L23" s="338"/>
      <c r="M23" s="338"/>
      <c r="N23" s="338">
        <v>51</v>
      </c>
      <c r="O23" s="338"/>
      <c r="P23" s="338"/>
      <c r="Q23" s="338"/>
      <c r="R23" s="338"/>
      <c r="S23" s="338">
        <v>36</v>
      </c>
      <c r="T23" s="338"/>
      <c r="U23" s="338"/>
      <c r="V23" s="338">
        <v>67</v>
      </c>
      <c r="W23" s="338"/>
      <c r="X23" s="338"/>
      <c r="Y23" s="338"/>
      <c r="Z23" s="338">
        <v>61</v>
      </c>
      <c r="AA23" s="338"/>
      <c r="AB23" s="338"/>
      <c r="AC23" s="338"/>
      <c r="AD23" s="338">
        <v>11</v>
      </c>
      <c r="AE23" s="340"/>
      <c r="AF23" s="340"/>
      <c r="AG23" s="338">
        <f t="shared" si="1"/>
        <v>402</v>
      </c>
      <c r="AH23" s="340"/>
      <c r="AI23" s="340"/>
      <c r="AJ23" s="340"/>
      <c r="AK23" s="338">
        <v>79</v>
      </c>
      <c r="AL23" s="340"/>
      <c r="AM23" s="340"/>
      <c r="AN23" s="340"/>
      <c r="AO23" s="338">
        <v>90</v>
      </c>
      <c r="AP23" s="340"/>
      <c r="AQ23" s="340"/>
      <c r="AR23" s="340"/>
      <c r="AS23" s="340"/>
      <c r="AT23" s="338">
        <v>127</v>
      </c>
      <c r="AU23" s="340"/>
      <c r="AV23" s="340"/>
      <c r="AW23" s="340"/>
      <c r="AX23" s="338">
        <v>62</v>
      </c>
      <c r="AY23" s="340"/>
      <c r="AZ23" s="340"/>
      <c r="BA23" s="340"/>
      <c r="BB23" s="338">
        <v>44</v>
      </c>
      <c r="BC23" s="340"/>
      <c r="BD23" s="340"/>
      <c r="BE23" s="340"/>
      <c r="BF23" s="340"/>
    </row>
    <row r="24" spans="1:58" ht="15" customHeight="1">
      <c r="A24" s="45"/>
      <c r="B24" s="144" t="s">
        <v>184</v>
      </c>
      <c r="C24" s="338">
        <v>23</v>
      </c>
      <c r="D24" s="338"/>
      <c r="E24" s="338"/>
      <c r="F24" s="338"/>
      <c r="G24" s="338">
        <v>22</v>
      </c>
      <c r="H24" s="338"/>
      <c r="I24" s="338"/>
      <c r="J24" s="338">
        <f t="shared" si="0"/>
        <v>281</v>
      </c>
      <c r="K24" s="338"/>
      <c r="L24" s="338"/>
      <c r="M24" s="338"/>
      <c r="N24" s="338">
        <v>65</v>
      </c>
      <c r="O24" s="338"/>
      <c r="P24" s="338"/>
      <c r="Q24" s="338"/>
      <c r="R24" s="338"/>
      <c r="S24" s="338">
        <v>45</v>
      </c>
      <c r="T24" s="338"/>
      <c r="U24" s="338"/>
      <c r="V24" s="338">
        <v>92</v>
      </c>
      <c r="W24" s="338"/>
      <c r="X24" s="338"/>
      <c r="Y24" s="338"/>
      <c r="Z24" s="338">
        <v>79</v>
      </c>
      <c r="AA24" s="338"/>
      <c r="AB24" s="338"/>
      <c r="AC24" s="338"/>
      <c r="AD24" s="338">
        <v>13</v>
      </c>
      <c r="AE24" s="340"/>
      <c r="AF24" s="340"/>
      <c r="AG24" s="338">
        <f t="shared" si="1"/>
        <v>393</v>
      </c>
      <c r="AH24" s="340"/>
      <c r="AI24" s="340"/>
      <c r="AJ24" s="340"/>
      <c r="AK24" s="338">
        <v>53</v>
      </c>
      <c r="AL24" s="340"/>
      <c r="AM24" s="340"/>
      <c r="AN24" s="340"/>
      <c r="AO24" s="338">
        <v>100</v>
      </c>
      <c r="AP24" s="340"/>
      <c r="AQ24" s="340"/>
      <c r="AR24" s="340"/>
      <c r="AS24" s="340"/>
      <c r="AT24" s="338">
        <v>132</v>
      </c>
      <c r="AU24" s="340"/>
      <c r="AV24" s="340"/>
      <c r="AW24" s="340"/>
      <c r="AX24" s="338">
        <v>76</v>
      </c>
      <c r="AY24" s="340"/>
      <c r="AZ24" s="340"/>
      <c r="BA24" s="340"/>
      <c r="BB24" s="338">
        <v>32</v>
      </c>
      <c r="BC24" s="340"/>
      <c r="BD24" s="340"/>
      <c r="BE24" s="340"/>
      <c r="BF24" s="340"/>
    </row>
    <row r="25" spans="1:58" ht="15" customHeight="1">
      <c r="A25" s="45"/>
      <c r="B25" s="144" t="s">
        <v>168</v>
      </c>
      <c r="C25" s="338">
        <v>18</v>
      </c>
      <c r="D25" s="338"/>
      <c r="E25" s="338"/>
      <c r="F25" s="338"/>
      <c r="G25" s="338">
        <v>18</v>
      </c>
      <c r="H25" s="338"/>
      <c r="I25" s="338"/>
      <c r="J25" s="338">
        <f t="shared" si="0"/>
        <v>326</v>
      </c>
      <c r="K25" s="338"/>
      <c r="L25" s="338"/>
      <c r="M25" s="338"/>
      <c r="N25" s="338">
        <v>78</v>
      </c>
      <c r="O25" s="338"/>
      <c r="P25" s="338"/>
      <c r="Q25" s="338"/>
      <c r="R25" s="338"/>
      <c r="S25" s="338">
        <v>49</v>
      </c>
      <c r="T25" s="338"/>
      <c r="U25" s="338"/>
      <c r="V25" s="338">
        <v>105</v>
      </c>
      <c r="W25" s="338"/>
      <c r="X25" s="338"/>
      <c r="Y25" s="338"/>
      <c r="Z25" s="338">
        <v>94</v>
      </c>
      <c r="AA25" s="338"/>
      <c r="AB25" s="338"/>
      <c r="AC25" s="338"/>
      <c r="AD25" s="338">
        <v>27</v>
      </c>
      <c r="AE25" s="340"/>
      <c r="AF25" s="340"/>
      <c r="AG25" s="338">
        <f t="shared" si="1"/>
        <v>450</v>
      </c>
      <c r="AH25" s="340"/>
      <c r="AI25" s="340"/>
      <c r="AJ25" s="340"/>
      <c r="AK25" s="338">
        <v>72</v>
      </c>
      <c r="AL25" s="340"/>
      <c r="AM25" s="340"/>
      <c r="AN25" s="340"/>
      <c r="AO25" s="338">
        <v>82</v>
      </c>
      <c r="AP25" s="340"/>
      <c r="AQ25" s="340"/>
      <c r="AR25" s="340"/>
      <c r="AS25" s="340"/>
      <c r="AT25" s="338">
        <v>150</v>
      </c>
      <c r="AU25" s="340"/>
      <c r="AV25" s="340"/>
      <c r="AW25" s="340"/>
      <c r="AX25" s="338">
        <v>87</v>
      </c>
      <c r="AY25" s="340"/>
      <c r="AZ25" s="340"/>
      <c r="BA25" s="340"/>
      <c r="BB25" s="338">
        <v>59</v>
      </c>
      <c r="BC25" s="340"/>
      <c r="BD25" s="340"/>
      <c r="BE25" s="340"/>
      <c r="BF25" s="340"/>
    </row>
    <row r="26" spans="1:58" ht="15" customHeight="1">
      <c r="A26" s="45"/>
      <c r="B26" s="144" t="s">
        <v>185</v>
      </c>
      <c r="C26" s="338">
        <v>24</v>
      </c>
      <c r="D26" s="338"/>
      <c r="E26" s="338"/>
      <c r="F26" s="338"/>
      <c r="G26" s="338">
        <v>28</v>
      </c>
      <c r="H26" s="338"/>
      <c r="I26" s="338"/>
      <c r="J26" s="338">
        <f t="shared" si="0"/>
        <v>380</v>
      </c>
      <c r="K26" s="338"/>
      <c r="L26" s="338"/>
      <c r="M26" s="338"/>
      <c r="N26" s="338">
        <v>87</v>
      </c>
      <c r="O26" s="338"/>
      <c r="P26" s="338"/>
      <c r="Q26" s="338"/>
      <c r="R26" s="338"/>
      <c r="S26" s="338">
        <v>57</v>
      </c>
      <c r="T26" s="338"/>
      <c r="U26" s="338"/>
      <c r="V26" s="338">
        <v>118</v>
      </c>
      <c r="W26" s="338"/>
      <c r="X26" s="338"/>
      <c r="Y26" s="338"/>
      <c r="Z26" s="338">
        <v>118</v>
      </c>
      <c r="AA26" s="338"/>
      <c r="AB26" s="338"/>
      <c r="AC26" s="338"/>
      <c r="AD26" s="338">
        <v>18</v>
      </c>
      <c r="AE26" s="340"/>
      <c r="AF26" s="340"/>
      <c r="AG26" s="338">
        <f t="shared" si="1"/>
        <v>639</v>
      </c>
      <c r="AH26" s="340"/>
      <c r="AI26" s="340"/>
      <c r="AJ26" s="340"/>
      <c r="AK26" s="338">
        <v>149</v>
      </c>
      <c r="AL26" s="340"/>
      <c r="AM26" s="340"/>
      <c r="AN26" s="340"/>
      <c r="AO26" s="338">
        <v>207</v>
      </c>
      <c r="AP26" s="340"/>
      <c r="AQ26" s="340"/>
      <c r="AR26" s="340"/>
      <c r="AS26" s="340"/>
      <c r="AT26" s="338">
        <v>142</v>
      </c>
      <c r="AU26" s="340"/>
      <c r="AV26" s="340"/>
      <c r="AW26" s="340"/>
      <c r="AX26" s="338">
        <v>85</v>
      </c>
      <c r="AY26" s="340"/>
      <c r="AZ26" s="340"/>
      <c r="BA26" s="340"/>
      <c r="BB26" s="338">
        <v>56</v>
      </c>
      <c r="BC26" s="340"/>
      <c r="BD26" s="340"/>
      <c r="BE26" s="340"/>
      <c r="BF26" s="340"/>
    </row>
    <row r="27" spans="1:58" ht="15" customHeight="1">
      <c r="A27" s="45"/>
      <c r="B27" s="144" t="s">
        <v>186</v>
      </c>
      <c r="C27" s="338">
        <v>21</v>
      </c>
      <c r="D27" s="338"/>
      <c r="E27" s="338"/>
      <c r="F27" s="338"/>
      <c r="G27" s="338">
        <v>16</v>
      </c>
      <c r="H27" s="338"/>
      <c r="I27" s="338"/>
      <c r="J27" s="338">
        <f t="shared" si="0"/>
        <v>246</v>
      </c>
      <c r="K27" s="338"/>
      <c r="L27" s="338"/>
      <c r="M27" s="338"/>
      <c r="N27" s="338">
        <v>61</v>
      </c>
      <c r="O27" s="338"/>
      <c r="P27" s="338"/>
      <c r="Q27" s="338"/>
      <c r="R27" s="338"/>
      <c r="S27" s="338">
        <v>42</v>
      </c>
      <c r="T27" s="338"/>
      <c r="U27" s="338"/>
      <c r="V27" s="338">
        <v>78</v>
      </c>
      <c r="W27" s="338"/>
      <c r="X27" s="338"/>
      <c r="Y27" s="338"/>
      <c r="Z27" s="338">
        <v>65</v>
      </c>
      <c r="AA27" s="338"/>
      <c r="AB27" s="338"/>
      <c r="AC27" s="338"/>
      <c r="AD27" s="338">
        <v>6</v>
      </c>
      <c r="AE27" s="340"/>
      <c r="AF27" s="340"/>
      <c r="AG27" s="338">
        <f t="shared" si="1"/>
        <v>400</v>
      </c>
      <c r="AH27" s="340"/>
      <c r="AI27" s="340"/>
      <c r="AJ27" s="340"/>
      <c r="AK27" s="338">
        <v>78</v>
      </c>
      <c r="AL27" s="340"/>
      <c r="AM27" s="340"/>
      <c r="AN27" s="340"/>
      <c r="AO27" s="338">
        <v>87</v>
      </c>
      <c r="AP27" s="340"/>
      <c r="AQ27" s="340"/>
      <c r="AR27" s="340"/>
      <c r="AS27" s="340"/>
      <c r="AT27" s="338">
        <v>124</v>
      </c>
      <c r="AU27" s="340"/>
      <c r="AV27" s="340"/>
      <c r="AW27" s="340"/>
      <c r="AX27" s="338">
        <v>67</v>
      </c>
      <c r="AY27" s="340"/>
      <c r="AZ27" s="340"/>
      <c r="BA27" s="340"/>
      <c r="BB27" s="338">
        <v>44</v>
      </c>
      <c r="BC27" s="340"/>
      <c r="BD27" s="340"/>
      <c r="BE27" s="340"/>
      <c r="BF27" s="340"/>
    </row>
    <row r="28" spans="1:58" ht="15" customHeight="1">
      <c r="A28" s="45" t="s">
        <v>171</v>
      </c>
      <c r="B28" s="144" t="s">
        <v>267</v>
      </c>
      <c r="C28" s="338">
        <v>19</v>
      </c>
      <c r="D28" s="338"/>
      <c r="E28" s="338"/>
      <c r="F28" s="338"/>
      <c r="G28" s="338">
        <v>15</v>
      </c>
      <c r="H28" s="338"/>
      <c r="I28" s="338"/>
      <c r="J28" s="338">
        <f t="shared" si="0"/>
        <v>240</v>
      </c>
      <c r="K28" s="338"/>
      <c r="L28" s="338"/>
      <c r="M28" s="338"/>
      <c r="N28" s="338">
        <v>50</v>
      </c>
      <c r="O28" s="338"/>
      <c r="P28" s="338"/>
      <c r="Q28" s="338"/>
      <c r="R28" s="338"/>
      <c r="S28" s="338">
        <v>43</v>
      </c>
      <c r="T28" s="338"/>
      <c r="U28" s="338"/>
      <c r="V28" s="338">
        <v>80</v>
      </c>
      <c r="W28" s="338"/>
      <c r="X28" s="338"/>
      <c r="Y28" s="338"/>
      <c r="Z28" s="338">
        <v>67</v>
      </c>
      <c r="AA28" s="338"/>
      <c r="AB28" s="338"/>
      <c r="AC28" s="338"/>
      <c r="AD28" s="338">
        <v>20</v>
      </c>
      <c r="AE28" s="340"/>
      <c r="AF28" s="340"/>
      <c r="AG28" s="338">
        <f t="shared" si="1"/>
        <v>368</v>
      </c>
      <c r="AH28" s="340"/>
      <c r="AI28" s="340"/>
      <c r="AJ28" s="340"/>
      <c r="AK28" s="338">
        <v>51</v>
      </c>
      <c r="AL28" s="340"/>
      <c r="AM28" s="340"/>
      <c r="AN28" s="340"/>
      <c r="AO28" s="338">
        <v>80</v>
      </c>
      <c r="AP28" s="340"/>
      <c r="AQ28" s="340"/>
      <c r="AR28" s="340"/>
      <c r="AS28" s="340"/>
      <c r="AT28" s="338">
        <v>126</v>
      </c>
      <c r="AU28" s="340"/>
      <c r="AV28" s="340"/>
      <c r="AW28" s="340"/>
      <c r="AX28" s="338">
        <v>68</v>
      </c>
      <c r="AY28" s="340"/>
      <c r="AZ28" s="340"/>
      <c r="BA28" s="340"/>
      <c r="BB28" s="338">
        <v>43</v>
      </c>
      <c r="BC28" s="340"/>
      <c r="BD28" s="340"/>
      <c r="BE28" s="340"/>
      <c r="BF28" s="340"/>
    </row>
    <row r="29" spans="1:58" ht="15" customHeight="1">
      <c r="A29" s="45"/>
      <c r="B29" s="144" t="s">
        <v>172</v>
      </c>
      <c r="C29" s="338">
        <v>12</v>
      </c>
      <c r="D29" s="338"/>
      <c r="E29" s="338"/>
      <c r="F29" s="338"/>
      <c r="G29" s="338">
        <v>12</v>
      </c>
      <c r="H29" s="338"/>
      <c r="I29" s="338"/>
      <c r="J29" s="338">
        <f t="shared" si="0"/>
        <v>312</v>
      </c>
      <c r="K29" s="338"/>
      <c r="L29" s="338"/>
      <c r="M29" s="338"/>
      <c r="N29" s="338">
        <v>69</v>
      </c>
      <c r="O29" s="338"/>
      <c r="P29" s="338"/>
      <c r="Q29" s="338"/>
      <c r="R29" s="338"/>
      <c r="S29" s="338">
        <v>50</v>
      </c>
      <c r="T29" s="338"/>
      <c r="U29" s="338"/>
      <c r="V29" s="338">
        <v>104</v>
      </c>
      <c r="W29" s="338"/>
      <c r="X29" s="338"/>
      <c r="Y29" s="338"/>
      <c r="Z29" s="338">
        <v>89</v>
      </c>
      <c r="AA29" s="338"/>
      <c r="AB29" s="338"/>
      <c r="AC29" s="338"/>
      <c r="AD29" s="338">
        <v>13</v>
      </c>
      <c r="AE29" s="340"/>
      <c r="AF29" s="340"/>
      <c r="AG29" s="338">
        <f t="shared" si="1"/>
        <v>422</v>
      </c>
      <c r="AH29" s="340"/>
      <c r="AI29" s="340"/>
      <c r="AJ29" s="340"/>
      <c r="AK29" s="338">
        <v>65</v>
      </c>
      <c r="AL29" s="340"/>
      <c r="AM29" s="340"/>
      <c r="AN29" s="340"/>
      <c r="AO29" s="338">
        <v>88</v>
      </c>
      <c r="AP29" s="340"/>
      <c r="AQ29" s="340"/>
      <c r="AR29" s="340"/>
      <c r="AS29" s="340"/>
      <c r="AT29" s="338">
        <v>135</v>
      </c>
      <c r="AU29" s="340"/>
      <c r="AV29" s="340"/>
      <c r="AW29" s="340"/>
      <c r="AX29" s="338">
        <v>79</v>
      </c>
      <c r="AY29" s="340"/>
      <c r="AZ29" s="340"/>
      <c r="BA29" s="340"/>
      <c r="BB29" s="338">
        <v>55</v>
      </c>
      <c r="BC29" s="340"/>
      <c r="BD29" s="340"/>
      <c r="BE29" s="340"/>
      <c r="BF29" s="340"/>
    </row>
    <row r="30" spans="1:58" ht="15" customHeight="1">
      <c r="A30" s="45"/>
      <c r="B30" s="144" t="s">
        <v>232</v>
      </c>
      <c r="C30" s="338">
        <v>21</v>
      </c>
      <c r="D30" s="338"/>
      <c r="E30" s="338"/>
      <c r="F30" s="338"/>
      <c r="G30" s="338">
        <v>27</v>
      </c>
      <c r="H30" s="338"/>
      <c r="I30" s="338"/>
      <c r="J30" s="338">
        <f t="shared" si="0"/>
        <v>342</v>
      </c>
      <c r="K30" s="338"/>
      <c r="L30" s="338"/>
      <c r="M30" s="338"/>
      <c r="N30" s="338">
        <v>82</v>
      </c>
      <c r="O30" s="338"/>
      <c r="P30" s="338"/>
      <c r="Q30" s="338"/>
      <c r="R30" s="338"/>
      <c r="S30" s="338">
        <v>50</v>
      </c>
      <c r="T30" s="338"/>
      <c r="U30" s="338"/>
      <c r="V30" s="338">
        <v>107</v>
      </c>
      <c r="W30" s="338"/>
      <c r="X30" s="338"/>
      <c r="Y30" s="338"/>
      <c r="Z30" s="338">
        <v>103</v>
      </c>
      <c r="AA30" s="338"/>
      <c r="AB30" s="338"/>
      <c r="AC30" s="338"/>
      <c r="AD30" s="338">
        <v>21</v>
      </c>
      <c r="AE30" s="340"/>
      <c r="AF30" s="340"/>
      <c r="AG30" s="338">
        <f t="shared" si="1"/>
        <v>627</v>
      </c>
      <c r="AH30" s="340"/>
      <c r="AI30" s="340"/>
      <c r="AJ30" s="340"/>
      <c r="AK30" s="338">
        <v>140</v>
      </c>
      <c r="AL30" s="340"/>
      <c r="AM30" s="340"/>
      <c r="AN30" s="340"/>
      <c r="AO30" s="338">
        <v>182</v>
      </c>
      <c r="AP30" s="340"/>
      <c r="AQ30" s="340"/>
      <c r="AR30" s="340"/>
      <c r="AS30" s="340"/>
      <c r="AT30" s="338">
        <v>154</v>
      </c>
      <c r="AU30" s="340"/>
      <c r="AV30" s="340"/>
      <c r="AW30" s="340"/>
      <c r="AX30" s="338">
        <v>91</v>
      </c>
      <c r="AY30" s="340"/>
      <c r="AZ30" s="340"/>
      <c r="BA30" s="340"/>
      <c r="BB30" s="338">
        <v>60</v>
      </c>
      <c r="BC30" s="340"/>
      <c r="BD30" s="340"/>
      <c r="BE30" s="340"/>
      <c r="BF30" s="340"/>
    </row>
    <row r="31" spans="1:58" ht="6" customHeight="1" thickBot="1">
      <c r="A31" s="204"/>
      <c r="B31" s="205"/>
      <c r="C31" s="366"/>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4"/>
      <c r="AF31" s="34"/>
      <c r="AG31" s="367"/>
      <c r="AH31" s="34"/>
      <c r="AI31" s="34"/>
      <c r="AJ31" s="34"/>
      <c r="AK31" s="367"/>
      <c r="AL31" s="34"/>
      <c r="AM31" s="34"/>
      <c r="AN31" s="34"/>
      <c r="AO31" s="367"/>
      <c r="AP31" s="34"/>
      <c r="AQ31" s="34"/>
      <c r="AR31" s="34"/>
      <c r="AS31" s="34"/>
      <c r="AT31" s="367"/>
      <c r="AU31" s="34"/>
      <c r="AV31" s="34"/>
      <c r="AW31" s="34"/>
      <c r="AX31" s="367"/>
      <c r="AY31" s="34"/>
      <c r="AZ31" s="34"/>
      <c r="BA31" s="34"/>
      <c r="BB31" s="367"/>
      <c r="BC31" s="34"/>
      <c r="BD31" s="34"/>
      <c r="BE31" s="34"/>
      <c r="BF31" s="34"/>
    </row>
    <row r="32" spans="1:58" ht="18" customHeight="1">
      <c r="A32" s="14" t="s">
        <v>268</v>
      </c>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row>
    <row r="33" spans="1:58" ht="13.5" customHeight="1">
      <c r="A33" s="143" t="s">
        <v>269</v>
      </c>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row>
  </sheetData>
  <mergeCells count="384">
    <mergeCell ref="AK2:AN2"/>
    <mergeCell ref="V15:Y15"/>
    <mergeCell ref="J15:M15"/>
    <mergeCell ref="S15:U15"/>
    <mergeCell ref="AK6:AN6"/>
    <mergeCell ref="AD4:AF6"/>
    <mergeCell ref="AG5:AJ6"/>
    <mergeCell ref="AD7:AF7"/>
    <mergeCell ref="AG7:AJ7"/>
    <mergeCell ref="AK7:AN7"/>
    <mergeCell ref="G15:I15"/>
    <mergeCell ref="C15:F15"/>
    <mergeCell ref="N15:R15"/>
    <mergeCell ref="AX31:BA31"/>
    <mergeCell ref="AX18:BA18"/>
    <mergeCell ref="Z31:AC31"/>
    <mergeCell ref="AD31:AF31"/>
    <mergeCell ref="AT19:AW19"/>
    <mergeCell ref="AG19:AJ19"/>
    <mergeCell ref="AK19:AN19"/>
    <mergeCell ref="BB31:BF31"/>
    <mergeCell ref="AG31:AJ31"/>
    <mergeCell ref="AK31:AN31"/>
    <mergeCell ref="AO31:AS31"/>
    <mergeCell ref="AT31:AW31"/>
    <mergeCell ref="BB18:BF18"/>
    <mergeCell ref="C31:F31"/>
    <mergeCell ref="G31:I31"/>
    <mergeCell ref="J31:M31"/>
    <mergeCell ref="N31:R31"/>
    <mergeCell ref="AK18:AN18"/>
    <mergeCell ref="AO18:AS18"/>
    <mergeCell ref="AT18:AW18"/>
    <mergeCell ref="S31:U31"/>
    <mergeCell ref="V31:Y31"/>
    <mergeCell ref="AL16:AM16"/>
    <mergeCell ref="C18:F18"/>
    <mergeCell ref="G18:I18"/>
    <mergeCell ref="J18:M18"/>
    <mergeCell ref="N18:R18"/>
    <mergeCell ref="S18:U18"/>
    <mergeCell ref="V18:Y18"/>
    <mergeCell ref="Z18:AC18"/>
    <mergeCell ref="AD18:AF18"/>
    <mergeCell ref="AG18:AJ18"/>
    <mergeCell ref="BB7:BF7"/>
    <mergeCell ref="AO7:AS7"/>
    <mergeCell ref="AO6:AS6"/>
    <mergeCell ref="AT6:AW6"/>
    <mergeCell ref="AX6:BA6"/>
    <mergeCell ref="BB6:BF6"/>
    <mergeCell ref="AT7:AW7"/>
    <mergeCell ref="AX7:BA7"/>
    <mergeCell ref="BB5:BF5"/>
    <mergeCell ref="AG4:BF4"/>
    <mergeCell ref="AK5:AN5"/>
    <mergeCell ref="AO5:AS5"/>
    <mergeCell ref="AT5:AW5"/>
    <mergeCell ref="AX5:BA5"/>
    <mergeCell ref="AH14:AI14"/>
    <mergeCell ref="AL14:AM14"/>
    <mergeCell ref="AO14:AP14"/>
    <mergeCell ref="AQ14:AR14"/>
    <mergeCell ref="AY14:AZ14"/>
    <mergeCell ref="BB14:BC14"/>
    <mergeCell ref="BD14:BE14"/>
    <mergeCell ref="AU14:AV14"/>
    <mergeCell ref="AX19:BA19"/>
    <mergeCell ref="BB19:BF19"/>
    <mergeCell ref="AD15:AF15"/>
    <mergeCell ref="AG15:AJ15"/>
    <mergeCell ref="AK15:AN15"/>
    <mergeCell ref="AO15:AS15"/>
    <mergeCell ref="AT15:AW15"/>
    <mergeCell ref="AX15:BA15"/>
    <mergeCell ref="BB15:BF15"/>
    <mergeCell ref="AD19:AF19"/>
    <mergeCell ref="AO19:AS19"/>
    <mergeCell ref="AD20:AF20"/>
    <mergeCell ref="AG20:AJ20"/>
    <mergeCell ref="AK20:AN20"/>
    <mergeCell ref="AO20:AS20"/>
    <mergeCell ref="AT20:AW20"/>
    <mergeCell ref="AX20:BA20"/>
    <mergeCell ref="BB20:BF20"/>
    <mergeCell ref="BB21:BF21"/>
    <mergeCell ref="BB22:BF22"/>
    <mergeCell ref="AD21:AF21"/>
    <mergeCell ref="AG21:AJ21"/>
    <mergeCell ref="AD22:AF22"/>
    <mergeCell ref="AG22:AJ22"/>
    <mergeCell ref="AK22:AN22"/>
    <mergeCell ref="AO22:AS22"/>
    <mergeCell ref="AO23:AS23"/>
    <mergeCell ref="AT21:AW21"/>
    <mergeCell ref="AX21:BA21"/>
    <mergeCell ref="AK21:AN21"/>
    <mergeCell ref="AO21:AS21"/>
    <mergeCell ref="AX23:BA23"/>
    <mergeCell ref="AT23:AW23"/>
    <mergeCell ref="AT22:AW22"/>
    <mergeCell ref="AX22:BA22"/>
    <mergeCell ref="AD25:AF25"/>
    <mergeCell ref="BB23:BF23"/>
    <mergeCell ref="AD24:AF24"/>
    <mergeCell ref="AG24:AJ24"/>
    <mergeCell ref="AK24:AN24"/>
    <mergeCell ref="AO24:AS24"/>
    <mergeCell ref="AT24:AW24"/>
    <mergeCell ref="AX24:BA24"/>
    <mergeCell ref="BB24:BF24"/>
    <mergeCell ref="AD23:AF23"/>
    <mergeCell ref="AD26:AF26"/>
    <mergeCell ref="AG26:AJ26"/>
    <mergeCell ref="AK26:AN26"/>
    <mergeCell ref="AO26:AS26"/>
    <mergeCell ref="AO28:AS28"/>
    <mergeCell ref="AD27:AF27"/>
    <mergeCell ref="AG27:AJ27"/>
    <mergeCell ref="AK27:AN27"/>
    <mergeCell ref="AO27:AS27"/>
    <mergeCell ref="AD30:AF30"/>
    <mergeCell ref="AG30:AJ30"/>
    <mergeCell ref="AK30:AN30"/>
    <mergeCell ref="AD28:AF28"/>
    <mergeCell ref="AG28:AJ28"/>
    <mergeCell ref="AK28:AN28"/>
    <mergeCell ref="AD29:AF29"/>
    <mergeCell ref="AG29:AJ29"/>
    <mergeCell ref="AK29:AN29"/>
    <mergeCell ref="AO30:AS30"/>
    <mergeCell ref="AT29:AW29"/>
    <mergeCell ref="AX29:BA29"/>
    <mergeCell ref="BB29:BF29"/>
    <mergeCell ref="AO29:AS29"/>
    <mergeCell ref="AT30:AW30"/>
    <mergeCell ref="AX30:BA30"/>
    <mergeCell ref="AT28:AW28"/>
    <mergeCell ref="BB30:BF30"/>
    <mergeCell ref="BB28:BF28"/>
    <mergeCell ref="AX28:BA28"/>
    <mergeCell ref="AG23:AJ23"/>
    <mergeCell ref="AX27:BA27"/>
    <mergeCell ref="BB27:BF27"/>
    <mergeCell ref="AX25:BA25"/>
    <mergeCell ref="BB25:BF25"/>
    <mergeCell ref="AT26:AW26"/>
    <mergeCell ref="AX26:BA26"/>
    <mergeCell ref="BB26:BF26"/>
    <mergeCell ref="AK23:AN23"/>
    <mergeCell ref="AT27:AW27"/>
    <mergeCell ref="AT25:AW25"/>
    <mergeCell ref="AG25:AJ25"/>
    <mergeCell ref="AK25:AN25"/>
    <mergeCell ref="AO25:AS25"/>
    <mergeCell ref="A14:B15"/>
    <mergeCell ref="A2:AC2"/>
    <mergeCell ref="A4:B6"/>
    <mergeCell ref="E14:F14"/>
    <mergeCell ref="Z15:AC15"/>
    <mergeCell ref="A7:B7"/>
    <mergeCell ref="C7:F7"/>
    <mergeCell ref="G7:I7"/>
    <mergeCell ref="J7:M7"/>
    <mergeCell ref="N7:R7"/>
    <mergeCell ref="J30:M30"/>
    <mergeCell ref="N30:R30"/>
    <mergeCell ref="S30:U30"/>
    <mergeCell ref="V30:Y30"/>
    <mergeCell ref="C20:F20"/>
    <mergeCell ref="G20:I20"/>
    <mergeCell ref="C30:F30"/>
    <mergeCell ref="G30:I30"/>
    <mergeCell ref="C22:F22"/>
    <mergeCell ref="G22:I22"/>
    <mergeCell ref="C24:F24"/>
    <mergeCell ref="G24:I24"/>
    <mergeCell ref="S20:U20"/>
    <mergeCell ref="V20:Y20"/>
    <mergeCell ref="Z30:AC30"/>
    <mergeCell ref="C19:F19"/>
    <mergeCell ref="G19:I19"/>
    <mergeCell ref="J19:M19"/>
    <mergeCell ref="N19:R19"/>
    <mergeCell ref="S19:U19"/>
    <mergeCell ref="V19:Y19"/>
    <mergeCell ref="Z19:AC19"/>
    <mergeCell ref="Z20:AC20"/>
    <mergeCell ref="C21:F21"/>
    <mergeCell ref="G21:I21"/>
    <mergeCell ref="J21:M21"/>
    <mergeCell ref="N21:R21"/>
    <mergeCell ref="S21:U21"/>
    <mergeCell ref="V21:Y21"/>
    <mergeCell ref="Z21:AC21"/>
    <mergeCell ref="J20:M20"/>
    <mergeCell ref="N20:R20"/>
    <mergeCell ref="J22:M22"/>
    <mergeCell ref="N22:R22"/>
    <mergeCell ref="S22:U22"/>
    <mergeCell ref="V22:Y22"/>
    <mergeCell ref="S24:U24"/>
    <mergeCell ref="V24:Y24"/>
    <mergeCell ref="Z22:AC22"/>
    <mergeCell ref="C23:F23"/>
    <mergeCell ref="G23:I23"/>
    <mergeCell ref="J23:M23"/>
    <mergeCell ref="N23:R23"/>
    <mergeCell ref="S23:U23"/>
    <mergeCell ref="V23:Y23"/>
    <mergeCell ref="Z23:AC23"/>
    <mergeCell ref="Z24:AC24"/>
    <mergeCell ref="C25:F25"/>
    <mergeCell ref="G25:I25"/>
    <mergeCell ref="J25:M25"/>
    <mergeCell ref="N25:R25"/>
    <mergeCell ref="S25:U25"/>
    <mergeCell ref="V25:Y25"/>
    <mergeCell ref="Z25:AC25"/>
    <mergeCell ref="J24:M24"/>
    <mergeCell ref="N24:R24"/>
    <mergeCell ref="Z26:AC26"/>
    <mergeCell ref="C27:F27"/>
    <mergeCell ref="G27:I27"/>
    <mergeCell ref="J27:M27"/>
    <mergeCell ref="N27:R27"/>
    <mergeCell ref="S27:U27"/>
    <mergeCell ref="V27:Y27"/>
    <mergeCell ref="Z27:AC27"/>
    <mergeCell ref="C26:F26"/>
    <mergeCell ref="G26:I26"/>
    <mergeCell ref="Z28:AC28"/>
    <mergeCell ref="C29:F29"/>
    <mergeCell ref="G29:I29"/>
    <mergeCell ref="J29:M29"/>
    <mergeCell ref="N29:R29"/>
    <mergeCell ref="S29:U29"/>
    <mergeCell ref="V29:Y29"/>
    <mergeCell ref="Z29:AC29"/>
    <mergeCell ref="C28:F28"/>
    <mergeCell ref="G28:I28"/>
    <mergeCell ref="S26:U26"/>
    <mergeCell ref="V26:Y26"/>
    <mergeCell ref="J26:M26"/>
    <mergeCell ref="N26:R26"/>
    <mergeCell ref="S28:U28"/>
    <mergeCell ref="V28:Y28"/>
    <mergeCell ref="J28:M28"/>
    <mergeCell ref="N28:R28"/>
    <mergeCell ref="Z5:AC5"/>
    <mergeCell ref="Z6:AC6"/>
    <mergeCell ref="Z14:AA14"/>
    <mergeCell ref="J14:K14"/>
    <mergeCell ref="N14:O14"/>
    <mergeCell ref="Q14:R14"/>
    <mergeCell ref="V14:W14"/>
    <mergeCell ref="S7:U7"/>
    <mergeCell ref="V7:Y7"/>
    <mergeCell ref="Z7:AC7"/>
    <mergeCell ref="S5:U5"/>
    <mergeCell ref="S6:U6"/>
    <mergeCell ref="C4:F6"/>
    <mergeCell ref="G4:I6"/>
    <mergeCell ref="J5:M6"/>
    <mergeCell ref="J4:AC4"/>
    <mergeCell ref="N5:R5"/>
    <mergeCell ref="N6:R6"/>
    <mergeCell ref="V5:Y5"/>
    <mergeCell ref="V6:Y6"/>
    <mergeCell ref="A16:B17"/>
    <mergeCell ref="E16:F16"/>
    <mergeCell ref="J16:K16"/>
    <mergeCell ref="N16:O16"/>
    <mergeCell ref="Q16:R16"/>
    <mergeCell ref="V16:W16"/>
    <mergeCell ref="Z16:AA16"/>
    <mergeCell ref="AH16:AI16"/>
    <mergeCell ref="AO16:AP16"/>
    <mergeCell ref="AQ16:AR16"/>
    <mergeCell ref="AU16:AV16"/>
    <mergeCell ref="BB16:BC16"/>
    <mergeCell ref="AY16:AZ16"/>
    <mergeCell ref="BD16:BE16"/>
    <mergeCell ref="C17:F17"/>
    <mergeCell ref="G17:I17"/>
    <mergeCell ref="J17:M17"/>
    <mergeCell ref="N17:R17"/>
    <mergeCell ref="S17:U17"/>
    <mergeCell ref="V17:Y17"/>
    <mergeCell ref="Z17:AC17"/>
    <mergeCell ref="AD17:AF17"/>
    <mergeCell ref="AG17:AJ17"/>
    <mergeCell ref="AK17:AN17"/>
    <mergeCell ref="AO17:AS17"/>
    <mergeCell ref="AT17:AW17"/>
    <mergeCell ref="AX17:BA17"/>
    <mergeCell ref="BB17:BF17"/>
    <mergeCell ref="A8:B9"/>
    <mergeCell ref="E8:F8"/>
    <mergeCell ref="J8:K8"/>
    <mergeCell ref="N8:O8"/>
    <mergeCell ref="Q8:R8"/>
    <mergeCell ref="V8:W8"/>
    <mergeCell ref="Z8:AA8"/>
    <mergeCell ref="AH8:AI8"/>
    <mergeCell ref="AL8:AM8"/>
    <mergeCell ref="AO8:AP8"/>
    <mergeCell ref="AQ8:AR8"/>
    <mergeCell ref="AU8:AV8"/>
    <mergeCell ref="AY8:AZ8"/>
    <mergeCell ref="BB8:BC8"/>
    <mergeCell ref="BD8:BE8"/>
    <mergeCell ref="C9:F9"/>
    <mergeCell ref="G9:I9"/>
    <mergeCell ref="J9:M9"/>
    <mergeCell ref="N9:R9"/>
    <mergeCell ref="S9:U9"/>
    <mergeCell ref="V9:Y9"/>
    <mergeCell ref="Z9:AC9"/>
    <mergeCell ref="AD9:AF9"/>
    <mergeCell ref="AG9:AJ9"/>
    <mergeCell ref="AK9:AN9"/>
    <mergeCell ref="AO9:AS9"/>
    <mergeCell ref="AT9:AW9"/>
    <mergeCell ref="AX9:BA9"/>
    <mergeCell ref="BB9:BF9"/>
    <mergeCell ref="A10:B11"/>
    <mergeCell ref="E10:F10"/>
    <mergeCell ref="J10:K10"/>
    <mergeCell ref="N10:O10"/>
    <mergeCell ref="Q10:R10"/>
    <mergeCell ref="V10:W10"/>
    <mergeCell ref="Z10:AA10"/>
    <mergeCell ref="AH10:AI10"/>
    <mergeCell ref="AL10:AM10"/>
    <mergeCell ref="AO10:AP10"/>
    <mergeCell ref="AQ10:AR10"/>
    <mergeCell ref="AU10:AV10"/>
    <mergeCell ref="AY10:AZ10"/>
    <mergeCell ref="BB10:BC10"/>
    <mergeCell ref="BD10:BE10"/>
    <mergeCell ref="C11:F11"/>
    <mergeCell ref="G11:I11"/>
    <mergeCell ref="J11:M11"/>
    <mergeCell ref="N11:R11"/>
    <mergeCell ref="S11:U11"/>
    <mergeCell ref="V11:Y11"/>
    <mergeCell ref="Z11:AC11"/>
    <mergeCell ref="AD11:AF11"/>
    <mergeCell ref="AG11:AJ11"/>
    <mergeCell ref="AK11:AN11"/>
    <mergeCell ref="AO11:AS11"/>
    <mergeCell ref="AT11:AW11"/>
    <mergeCell ref="AX11:BA11"/>
    <mergeCell ref="BB11:BF11"/>
    <mergeCell ref="A12:B13"/>
    <mergeCell ref="E12:F12"/>
    <mergeCell ref="J12:K12"/>
    <mergeCell ref="N12:O12"/>
    <mergeCell ref="Q12:R12"/>
    <mergeCell ref="V12:W12"/>
    <mergeCell ref="Z12:AA12"/>
    <mergeCell ref="AH12:AI12"/>
    <mergeCell ref="AL12:AM12"/>
    <mergeCell ref="AO12:AP12"/>
    <mergeCell ref="AQ12:AR12"/>
    <mergeCell ref="AU12:AV12"/>
    <mergeCell ref="AY12:AZ12"/>
    <mergeCell ref="BB12:BC12"/>
    <mergeCell ref="BD12:BE12"/>
    <mergeCell ref="C13:F13"/>
    <mergeCell ref="G13:I13"/>
    <mergeCell ref="J13:M13"/>
    <mergeCell ref="N13:R13"/>
    <mergeCell ref="S13:U13"/>
    <mergeCell ref="V13:Y13"/>
    <mergeCell ref="Z13:AC13"/>
    <mergeCell ref="AT13:AW13"/>
    <mergeCell ref="AX13:BA13"/>
    <mergeCell ref="BB13:BF13"/>
    <mergeCell ref="AD13:AF13"/>
    <mergeCell ref="AG13:AJ13"/>
    <mergeCell ref="AK13:AN13"/>
    <mergeCell ref="AO13:AS13"/>
  </mergeCells>
  <printOptions/>
  <pageMargins left="0.6692913385826772" right="0.6692913385826772" top="0.3937007874015748" bottom="0.6692913385826772" header="0.5118110236220472" footer="0.275590551181102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13"/>
  <sheetViews>
    <sheetView workbookViewId="0" topLeftCell="A1">
      <selection activeCell="B1" sqref="B1"/>
    </sheetView>
  </sheetViews>
  <sheetFormatPr defaultColWidth="9.00390625" defaultRowHeight="13.5"/>
  <cols>
    <col min="1" max="1" width="7.625" style="2" customWidth="1"/>
    <col min="2" max="2" width="9.375" style="2" customWidth="1"/>
    <col min="3" max="3" width="18.25390625" style="2" customWidth="1"/>
    <col min="4" max="4" width="6.125" style="2" customWidth="1"/>
    <col min="5" max="5" width="12.125" style="2" customWidth="1"/>
    <col min="6" max="6" width="12.25390625" style="2" customWidth="1"/>
    <col min="7" max="7" width="6.00390625" style="2" customWidth="1"/>
    <col min="8" max="8" width="18.25390625" style="2" customWidth="1"/>
  </cols>
  <sheetData>
    <row r="1" ht="32.25" customHeight="1">
      <c r="H1" s="26"/>
    </row>
    <row r="2" spans="1:8" ht="30" customHeight="1">
      <c r="A2" s="253" t="s">
        <v>272</v>
      </c>
      <c r="B2" s="253"/>
      <c r="C2" s="253"/>
      <c r="D2" s="253"/>
      <c r="E2" s="253"/>
      <c r="F2" s="253"/>
      <c r="G2" s="253"/>
      <c r="H2" s="253"/>
    </row>
    <row r="3" spans="1:8" ht="16.5" customHeight="1" thickBot="1">
      <c r="A3" s="15"/>
      <c r="B3" s="15"/>
      <c r="C3" s="15"/>
      <c r="D3" s="15"/>
      <c r="E3" s="15"/>
      <c r="F3" s="15"/>
      <c r="G3" s="15"/>
      <c r="H3" s="11" t="s">
        <v>273</v>
      </c>
    </row>
    <row r="4" spans="1:8" ht="21" customHeight="1">
      <c r="A4" s="70" t="s">
        <v>274</v>
      </c>
      <c r="B4" s="71"/>
      <c r="C4" s="70" t="s">
        <v>275</v>
      </c>
      <c r="D4" s="71"/>
      <c r="E4" s="71"/>
      <c r="F4" s="71"/>
      <c r="G4" s="71"/>
      <c r="H4" s="269"/>
    </row>
    <row r="5" spans="1:8" ht="30" customHeight="1">
      <c r="A5" s="334"/>
      <c r="B5" s="74"/>
      <c r="C5" s="334" t="s">
        <v>276</v>
      </c>
      <c r="D5" s="74"/>
      <c r="E5" s="74" t="s">
        <v>277</v>
      </c>
      <c r="F5" s="74"/>
      <c r="G5" s="74" t="s">
        <v>278</v>
      </c>
      <c r="H5" s="129"/>
    </row>
    <row r="6" spans="1:8" ht="6" customHeight="1">
      <c r="A6" s="125"/>
      <c r="B6" s="126"/>
      <c r="C6" s="371"/>
      <c r="D6" s="371"/>
      <c r="E6" s="371"/>
      <c r="F6" s="371"/>
      <c r="G6" s="371"/>
      <c r="H6" s="371"/>
    </row>
    <row r="7" spans="1:8" ht="27" customHeight="1">
      <c r="A7" s="125" t="s">
        <v>279</v>
      </c>
      <c r="B7" s="126"/>
      <c r="C7" s="370">
        <f>SUM(E7:H7)</f>
        <v>181511</v>
      </c>
      <c r="D7" s="371"/>
      <c r="E7" s="371">
        <v>119873</v>
      </c>
      <c r="F7" s="371"/>
      <c r="G7" s="371">
        <v>61638</v>
      </c>
      <c r="H7" s="371"/>
    </row>
    <row r="8" spans="1:8" ht="27" customHeight="1">
      <c r="A8" s="125" t="s">
        <v>281</v>
      </c>
      <c r="B8" s="375"/>
      <c r="C8" s="370">
        <f>SUM(E8:H8)</f>
        <v>183732</v>
      </c>
      <c r="D8" s="371"/>
      <c r="E8" s="371">
        <v>119072</v>
      </c>
      <c r="F8" s="371"/>
      <c r="G8" s="371">
        <v>64660</v>
      </c>
      <c r="H8" s="371"/>
    </row>
    <row r="9" spans="1:8" ht="27" customHeight="1">
      <c r="A9" s="125" t="s">
        <v>282</v>
      </c>
      <c r="B9" s="126"/>
      <c r="C9" s="374">
        <f>SUM(E9:H9)</f>
        <v>183574</v>
      </c>
      <c r="D9" s="374"/>
      <c r="E9" s="371">
        <v>116829</v>
      </c>
      <c r="F9" s="371"/>
      <c r="G9" s="371">
        <v>66745</v>
      </c>
      <c r="H9" s="371"/>
    </row>
    <row r="10" spans="1:8" s="44" customFormat="1" ht="27" customHeight="1">
      <c r="A10" s="125" t="s">
        <v>283</v>
      </c>
      <c r="B10" s="126"/>
      <c r="C10" s="374">
        <v>242633</v>
      </c>
      <c r="D10" s="374"/>
      <c r="E10" s="371">
        <v>149795</v>
      </c>
      <c r="F10" s="371"/>
      <c r="G10" s="371">
        <v>92838</v>
      </c>
      <c r="H10" s="371"/>
    </row>
    <row r="11" spans="1:8" ht="27" customHeight="1">
      <c r="A11" s="98" t="s">
        <v>284</v>
      </c>
      <c r="B11" s="99"/>
      <c r="C11" s="372">
        <v>244069</v>
      </c>
      <c r="D11" s="372"/>
      <c r="E11" s="373">
        <v>147850</v>
      </c>
      <c r="F11" s="373"/>
      <c r="G11" s="373">
        <v>96219</v>
      </c>
      <c r="H11" s="373"/>
    </row>
    <row r="12" spans="1:8" ht="6" customHeight="1" thickBot="1">
      <c r="A12" s="302"/>
      <c r="B12" s="303"/>
      <c r="C12" s="376"/>
      <c r="D12" s="376"/>
      <c r="E12" s="376"/>
      <c r="F12" s="376"/>
      <c r="G12" s="376"/>
      <c r="H12" s="376"/>
    </row>
    <row r="13" ht="18" customHeight="1">
      <c r="A13" s="14" t="s">
        <v>280</v>
      </c>
    </row>
  </sheetData>
  <mergeCells count="34">
    <mergeCell ref="A12:B12"/>
    <mergeCell ref="C12:D12"/>
    <mergeCell ref="E12:F12"/>
    <mergeCell ref="G12:H12"/>
    <mergeCell ref="C4:H4"/>
    <mergeCell ref="A2:H2"/>
    <mergeCell ref="A4:B5"/>
    <mergeCell ref="A6:B6"/>
    <mergeCell ref="C6:D6"/>
    <mergeCell ref="E6:F6"/>
    <mergeCell ref="G6:H6"/>
    <mergeCell ref="A11:B11"/>
    <mergeCell ref="C5:D5"/>
    <mergeCell ref="E5:F5"/>
    <mergeCell ref="G5:H5"/>
    <mergeCell ref="A7:B7"/>
    <mergeCell ref="A8:B8"/>
    <mergeCell ref="G7:H7"/>
    <mergeCell ref="A9:B9"/>
    <mergeCell ref="A10:B10"/>
    <mergeCell ref="C8:D8"/>
    <mergeCell ref="G11:H11"/>
    <mergeCell ref="G8:H8"/>
    <mergeCell ref="C9:D9"/>
    <mergeCell ref="E9:F9"/>
    <mergeCell ref="G9:H9"/>
    <mergeCell ref="E8:F8"/>
    <mergeCell ref="C10:D10"/>
    <mergeCell ref="E10:F10"/>
    <mergeCell ref="G10:H10"/>
    <mergeCell ref="C7:D7"/>
    <mergeCell ref="E7:F7"/>
    <mergeCell ref="C11:D11"/>
    <mergeCell ref="E11:F11"/>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I26"/>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A2" sqref="A2:F2"/>
    </sheetView>
  </sheetViews>
  <sheetFormatPr defaultColWidth="9.00390625" defaultRowHeight="13.5"/>
  <cols>
    <col min="1" max="2" width="16.125" style="244" customWidth="1"/>
    <col min="3" max="3" width="16.625" style="215" customWidth="1"/>
    <col min="4" max="4" width="13.625" style="209" customWidth="1"/>
    <col min="5" max="6" width="13.625" style="210" customWidth="1"/>
    <col min="7" max="16384" width="9.00390625" style="210" customWidth="1"/>
  </cols>
  <sheetData>
    <row r="1" spans="1:3" ht="30" customHeight="1">
      <c r="A1" s="23"/>
      <c r="B1" s="207"/>
      <c r="C1" s="208"/>
    </row>
    <row r="2" spans="1:9" s="213" customFormat="1" ht="32.25" customHeight="1">
      <c r="A2" s="377" t="s">
        <v>285</v>
      </c>
      <c r="B2" s="377"/>
      <c r="C2" s="377"/>
      <c r="D2" s="377"/>
      <c r="E2" s="377"/>
      <c r="F2" s="377"/>
      <c r="G2" s="211"/>
      <c r="H2" s="211"/>
      <c r="I2" s="212"/>
    </row>
    <row r="3" spans="1:6" ht="21" customHeight="1" thickBot="1">
      <c r="A3" s="207"/>
      <c r="B3" s="207"/>
      <c r="C3" s="207"/>
      <c r="D3" s="214"/>
      <c r="E3" s="215"/>
      <c r="F3" s="216" t="s">
        <v>286</v>
      </c>
    </row>
    <row r="4" spans="1:6" s="217" customFormat="1" ht="30" customHeight="1">
      <c r="A4" s="382" t="s">
        <v>287</v>
      </c>
      <c r="B4" s="383"/>
      <c r="C4" s="392" t="s">
        <v>288</v>
      </c>
      <c r="D4" s="386" t="s">
        <v>289</v>
      </c>
      <c r="E4" s="387"/>
      <c r="F4" s="387"/>
    </row>
    <row r="5" spans="1:6" s="217" customFormat="1" ht="30" customHeight="1">
      <c r="A5" s="384"/>
      <c r="B5" s="385"/>
      <c r="C5" s="393"/>
      <c r="D5" s="219" t="s">
        <v>290</v>
      </c>
      <c r="E5" s="220" t="s">
        <v>291</v>
      </c>
      <c r="F5" s="221" t="s">
        <v>292</v>
      </c>
    </row>
    <row r="6" spans="1:6" s="217" customFormat="1" ht="6" customHeight="1">
      <c r="A6" s="207"/>
      <c r="B6" s="222"/>
      <c r="C6" s="223"/>
      <c r="D6" s="224"/>
      <c r="E6" s="225"/>
      <c r="F6" s="225"/>
    </row>
    <row r="7" spans="1:6" s="217" customFormat="1" ht="30" customHeight="1">
      <c r="A7" s="388" t="s">
        <v>293</v>
      </c>
      <c r="B7" s="226" t="s">
        <v>294</v>
      </c>
      <c r="C7" s="227">
        <f>SUM(D7:F7)</f>
        <v>76</v>
      </c>
      <c r="D7" s="228">
        <v>2</v>
      </c>
      <c r="E7" s="228">
        <v>10</v>
      </c>
      <c r="F7" s="228">
        <v>64</v>
      </c>
    </row>
    <row r="8" spans="1:6" s="217" customFormat="1" ht="30" customHeight="1">
      <c r="A8" s="389"/>
      <c r="B8" s="229" t="s">
        <v>295</v>
      </c>
      <c r="C8" s="227">
        <f aca="true" t="shared" si="0" ref="C8:C23">SUM(D8:F8)</f>
        <v>10</v>
      </c>
      <c r="D8" s="228">
        <v>1</v>
      </c>
      <c r="E8" s="228">
        <v>4</v>
      </c>
      <c r="F8" s="228">
        <v>5</v>
      </c>
    </row>
    <row r="9" spans="1:6" s="217" customFormat="1" ht="30" customHeight="1">
      <c r="A9" s="389"/>
      <c r="B9" s="230" t="s">
        <v>296</v>
      </c>
      <c r="C9" s="227">
        <f t="shared" si="0"/>
        <v>65</v>
      </c>
      <c r="D9" s="228">
        <v>2</v>
      </c>
      <c r="E9" s="228">
        <v>16</v>
      </c>
      <c r="F9" s="228">
        <v>47</v>
      </c>
    </row>
    <row r="10" spans="1:6" s="217" customFormat="1" ht="30" customHeight="1">
      <c r="A10" s="390" t="s">
        <v>297</v>
      </c>
      <c r="B10" s="229" t="s">
        <v>298</v>
      </c>
      <c r="C10" s="227">
        <f t="shared" si="0"/>
        <v>49</v>
      </c>
      <c r="D10" s="228">
        <v>7</v>
      </c>
      <c r="E10" s="228">
        <v>9</v>
      </c>
      <c r="F10" s="228">
        <v>33</v>
      </c>
    </row>
    <row r="11" spans="1:6" s="217" customFormat="1" ht="30" customHeight="1">
      <c r="A11" s="389"/>
      <c r="B11" s="229" t="s">
        <v>299</v>
      </c>
      <c r="C11" s="227">
        <f t="shared" si="0"/>
        <v>13</v>
      </c>
      <c r="D11" s="232">
        <v>0</v>
      </c>
      <c r="E11" s="228">
        <v>6</v>
      </c>
      <c r="F11" s="228">
        <v>7</v>
      </c>
    </row>
    <row r="12" spans="1:6" s="217" customFormat="1" ht="30" customHeight="1">
      <c r="A12" s="389"/>
      <c r="B12" s="229" t="s">
        <v>300</v>
      </c>
      <c r="C12" s="227">
        <f t="shared" si="0"/>
        <v>28</v>
      </c>
      <c r="D12" s="228">
        <v>4</v>
      </c>
      <c r="E12" s="228">
        <v>5</v>
      </c>
      <c r="F12" s="228">
        <v>19</v>
      </c>
    </row>
    <row r="13" spans="1:6" s="217" customFormat="1" ht="30" customHeight="1">
      <c r="A13" s="389"/>
      <c r="B13" s="229" t="s">
        <v>301</v>
      </c>
      <c r="C13" s="227">
        <f t="shared" si="0"/>
        <v>67</v>
      </c>
      <c r="D13" s="228">
        <v>2</v>
      </c>
      <c r="E13" s="228">
        <v>11</v>
      </c>
      <c r="F13" s="228">
        <v>54</v>
      </c>
    </row>
    <row r="14" spans="1:6" s="217" customFormat="1" ht="30" customHeight="1">
      <c r="A14" s="389"/>
      <c r="B14" s="229" t="s">
        <v>302</v>
      </c>
      <c r="C14" s="227">
        <f t="shared" si="0"/>
        <v>6</v>
      </c>
      <c r="D14" s="228">
        <v>1</v>
      </c>
      <c r="E14" s="228">
        <v>1</v>
      </c>
      <c r="F14" s="228">
        <v>4</v>
      </c>
    </row>
    <row r="15" spans="1:6" s="217" customFormat="1" ht="30" customHeight="1">
      <c r="A15" s="389"/>
      <c r="B15" s="229" t="s">
        <v>303</v>
      </c>
      <c r="C15" s="227">
        <f t="shared" si="0"/>
        <v>20</v>
      </c>
      <c r="D15" s="232">
        <v>0</v>
      </c>
      <c r="E15" s="228">
        <v>1</v>
      </c>
      <c r="F15" s="228">
        <v>19</v>
      </c>
    </row>
    <row r="16" spans="1:6" s="217" customFormat="1" ht="30" customHeight="1">
      <c r="A16" s="389"/>
      <c r="B16" s="229" t="s">
        <v>304</v>
      </c>
      <c r="C16" s="227">
        <f t="shared" si="0"/>
        <v>28</v>
      </c>
      <c r="D16" s="228">
        <v>1</v>
      </c>
      <c r="E16" s="228">
        <v>5</v>
      </c>
      <c r="F16" s="228">
        <v>22</v>
      </c>
    </row>
    <row r="17" spans="1:6" s="217" customFormat="1" ht="30" customHeight="1">
      <c r="A17" s="389"/>
      <c r="B17" s="229" t="s">
        <v>305</v>
      </c>
      <c r="C17" s="227">
        <f t="shared" si="0"/>
        <v>30</v>
      </c>
      <c r="D17" s="228">
        <v>1</v>
      </c>
      <c r="E17" s="228">
        <v>1</v>
      </c>
      <c r="F17" s="228">
        <v>28</v>
      </c>
    </row>
    <row r="18" spans="1:6" s="217" customFormat="1" ht="30" customHeight="1">
      <c r="A18" s="389"/>
      <c r="B18" s="229" t="s">
        <v>306</v>
      </c>
      <c r="C18" s="227">
        <f t="shared" si="0"/>
        <v>6</v>
      </c>
      <c r="D18" s="232">
        <v>0</v>
      </c>
      <c r="E18" s="232">
        <v>0</v>
      </c>
      <c r="F18" s="228">
        <v>6</v>
      </c>
    </row>
    <row r="19" spans="1:6" s="217" customFormat="1" ht="30" customHeight="1">
      <c r="A19" s="231" t="s">
        <v>307</v>
      </c>
      <c r="B19" s="230" t="s">
        <v>308</v>
      </c>
      <c r="C19" s="227">
        <f t="shared" si="0"/>
        <v>1</v>
      </c>
      <c r="D19" s="232">
        <v>0</v>
      </c>
      <c r="E19" s="232">
        <v>0</v>
      </c>
      <c r="F19" s="228">
        <v>1</v>
      </c>
    </row>
    <row r="20" spans="1:6" s="217" customFormat="1" ht="30" customHeight="1">
      <c r="A20" s="390" t="s">
        <v>309</v>
      </c>
      <c r="B20" s="230" t="s">
        <v>310</v>
      </c>
      <c r="C20" s="227">
        <f t="shared" si="0"/>
        <v>15</v>
      </c>
      <c r="D20" s="232">
        <v>0</v>
      </c>
      <c r="E20" s="228">
        <v>4</v>
      </c>
      <c r="F20" s="228">
        <v>11</v>
      </c>
    </row>
    <row r="21" spans="1:6" s="217" customFormat="1" ht="30" customHeight="1">
      <c r="A21" s="391"/>
      <c r="B21" s="233" t="s">
        <v>311</v>
      </c>
      <c r="C21" s="227">
        <f t="shared" si="0"/>
        <v>11</v>
      </c>
      <c r="D21" s="228">
        <v>2</v>
      </c>
      <c r="E21" s="228">
        <v>5</v>
      </c>
      <c r="F21" s="228">
        <v>4</v>
      </c>
    </row>
    <row r="22" spans="1:6" s="217" customFormat="1" ht="6" customHeight="1">
      <c r="A22" s="378" t="s">
        <v>312</v>
      </c>
      <c r="B22" s="379"/>
      <c r="C22" s="227"/>
      <c r="D22" s="234"/>
      <c r="E22" s="235"/>
      <c r="F22" s="235"/>
    </row>
    <row r="23" spans="1:6" s="217" customFormat="1" ht="30" customHeight="1">
      <c r="A23" s="380"/>
      <c r="B23" s="381"/>
      <c r="C23" s="227">
        <f t="shared" si="0"/>
        <v>425</v>
      </c>
      <c r="D23" s="236">
        <f>SUM(D7:D21)</f>
        <v>23</v>
      </c>
      <c r="E23" s="236">
        <f>SUM(E7:E21)</f>
        <v>78</v>
      </c>
      <c r="F23" s="236">
        <f>SUM(F7:F21)</f>
        <v>324</v>
      </c>
    </row>
    <row r="24" spans="1:6" s="217" customFormat="1" ht="6" customHeight="1">
      <c r="A24" s="380"/>
      <c r="B24" s="381"/>
      <c r="C24" s="223"/>
      <c r="D24" s="234"/>
      <c r="E24" s="235"/>
      <c r="F24" s="235"/>
    </row>
    <row r="25" spans="1:6" ht="6" customHeight="1" thickBot="1">
      <c r="A25" s="237"/>
      <c r="B25" s="238"/>
      <c r="C25" s="239"/>
      <c r="D25" s="240"/>
      <c r="E25" s="241"/>
      <c r="F25" s="241"/>
    </row>
    <row r="26" spans="1:6" ht="18" customHeight="1">
      <c r="A26" s="242" t="s">
        <v>313</v>
      </c>
      <c r="D26" s="245"/>
      <c r="E26" s="215"/>
      <c r="F26" s="215"/>
    </row>
    <row r="27" s="217" customFormat="1" ht="12.75"/>
  </sheetData>
  <mergeCells count="8">
    <mergeCell ref="A2:F2"/>
    <mergeCell ref="A22:B24"/>
    <mergeCell ref="A4:B5"/>
    <mergeCell ref="D4:F4"/>
    <mergeCell ref="A7:A9"/>
    <mergeCell ref="A20:A21"/>
    <mergeCell ref="A10:A18"/>
    <mergeCell ref="C4:C5"/>
  </mergeCells>
  <printOptions horizontalCentered="1"/>
  <pageMargins left="0.6692913385826772" right="0.6692913385826772" top="0.3937007874015748" bottom="0.6692913385826772" header="0.5118110236220472" footer="0.196850393700787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R29"/>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A2" sqref="A2:N2"/>
    </sheetView>
  </sheetViews>
  <sheetFormatPr defaultColWidth="9.00390625" defaultRowHeight="13.5"/>
  <cols>
    <col min="1" max="1" width="5.625" style="2" customWidth="1"/>
    <col min="2" max="2" width="7.875" style="2" customWidth="1"/>
    <col min="3" max="3" width="8.75390625" style="2" customWidth="1"/>
    <col min="4" max="4" width="7.75390625" style="2" customWidth="1"/>
    <col min="5" max="5" width="2.625" style="2" customWidth="1"/>
    <col min="6" max="6" width="5.25390625" style="2" customWidth="1"/>
    <col min="7" max="7" width="8.625" style="2" customWidth="1"/>
    <col min="8" max="8" width="5.25390625" style="2" customWidth="1"/>
    <col min="9" max="9" width="3.50390625" style="2" customWidth="1"/>
    <col min="10" max="10" width="8.625" style="2" customWidth="1"/>
    <col min="11" max="11" width="7.00390625" style="2" customWidth="1"/>
    <col min="12" max="12" width="1.75390625" style="2" customWidth="1"/>
    <col min="13" max="13" width="8.625" style="2" customWidth="1"/>
    <col min="14" max="14" width="8.75390625" style="2" customWidth="1"/>
    <col min="16" max="16" width="9.75390625" style="0" bestFit="1" customWidth="1"/>
    <col min="18" max="18" width="9.125" style="0" bestFit="1" customWidth="1"/>
  </cols>
  <sheetData>
    <row r="1" spans="1:14" ht="32.25" customHeight="1">
      <c r="A1" s="23"/>
      <c r="B1" s="15"/>
      <c r="C1" s="15"/>
      <c r="D1" s="15"/>
      <c r="E1" s="15"/>
      <c r="F1" s="15"/>
      <c r="G1" s="15"/>
      <c r="H1" s="15"/>
      <c r="I1" s="15"/>
      <c r="J1" s="15"/>
      <c r="K1" s="15"/>
      <c r="L1" s="15"/>
      <c r="M1" s="15"/>
      <c r="N1" s="15"/>
    </row>
    <row r="2" spans="1:14" ht="24" customHeight="1">
      <c r="A2" s="253" t="s">
        <v>314</v>
      </c>
      <c r="B2" s="253"/>
      <c r="C2" s="253"/>
      <c r="D2" s="253"/>
      <c r="E2" s="253"/>
      <c r="F2" s="253"/>
      <c r="G2" s="253"/>
      <c r="H2" s="253"/>
      <c r="I2" s="253"/>
      <c r="J2" s="253"/>
      <c r="K2" s="253"/>
      <c r="L2" s="253"/>
      <c r="M2" s="253"/>
      <c r="N2" s="253"/>
    </row>
    <row r="3" spans="1:14" ht="16.5" customHeight="1" thickBot="1">
      <c r="A3" s="15"/>
      <c r="B3" s="15"/>
      <c r="C3" s="15"/>
      <c r="D3" s="15"/>
      <c r="E3" s="15"/>
      <c r="F3" s="15"/>
      <c r="G3" s="15"/>
      <c r="H3" s="15"/>
      <c r="I3" s="15"/>
      <c r="J3" s="15"/>
      <c r="K3" s="15"/>
      <c r="L3" s="15"/>
      <c r="M3" s="15"/>
      <c r="N3" s="170" t="s">
        <v>175</v>
      </c>
    </row>
    <row r="4" spans="1:14" ht="18" customHeight="1">
      <c r="A4" s="248" t="s">
        <v>176</v>
      </c>
      <c r="B4" s="300"/>
      <c r="C4" s="272" t="s">
        <v>315</v>
      </c>
      <c r="D4" s="273"/>
      <c r="E4" s="273"/>
      <c r="F4" s="273" t="s">
        <v>316</v>
      </c>
      <c r="G4" s="273"/>
      <c r="H4" s="273"/>
      <c r="I4" s="273" t="s">
        <v>317</v>
      </c>
      <c r="J4" s="273"/>
      <c r="K4" s="273"/>
      <c r="L4" s="273" t="s">
        <v>316</v>
      </c>
      <c r="M4" s="273"/>
      <c r="N4" s="258"/>
    </row>
    <row r="5" spans="1:14" ht="18" customHeight="1">
      <c r="A5" s="250"/>
      <c r="B5" s="301"/>
      <c r="C5" s="274"/>
      <c r="D5" s="275"/>
      <c r="E5" s="275"/>
      <c r="F5" s="275"/>
      <c r="G5" s="275"/>
      <c r="H5" s="275"/>
      <c r="I5" s="275"/>
      <c r="J5" s="275"/>
      <c r="K5" s="275"/>
      <c r="L5" s="275"/>
      <c r="M5" s="275"/>
      <c r="N5" s="276"/>
    </row>
    <row r="6" spans="1:14" ht="6" customHeight="1">
      <c r="A6" s="125"/>
      <c r="B6" s="126"/>
      <c r="C6" s="374"/>
      <c r="D6" s="203"/>
      <c r="E6" s="203"/>
      <c r="F6" s="374"/>
      <c r="G6" s="203"/>
      <c r="H6" s="203"/>
      <c r="I6" s="374"/>
      <c r="J6" s="203"/>
      <c r="K6" s="203"/>
      <c r="L6" s="374"/>
      <c r="M6" s="203"/>
      <c r="N6" s="203"/>
    </row>
    <row r="7" spans="1:14" ht="20.25" customHeight="1">
      <c r="A7" s="125" t="s">
        <v>74</v>
      </c>
      <c r="B7" s="126"/>
      <c r="C7" s="397">
        <v>8571651</v>
      </c>
      <c r="D7" s="397"/>
      <c r="E7" s="397"/>
      <c r="F7" s="394">
        <v>0.978</v>
      </c>
      <c r="G7" s="394"/>
      <c r="H7" s="394"/>
      <c r="I7" s="397">
        <v>1693171</v>
      </c>
      <c r="J7" s="397"/>
      <c r="K7" s="397"/>
      <c r="L7" s="394">
        <v>1.01</v>
      </c>
      <c r="M7" s="394"/>
      <c r="N7" s="394"/>
    </row>
    <row r="8" spans="1:14" ht="20.25" customHeight="1">
      <c r="A8" s="125" t="s">
        <v>75</v>
      </c>
      <c r="B8" s="126"/>
      <c r="C8" s="397">
        <v>9153476</v>
      </c>
      <c r="D8" s="397"/>
      <c r="E8" s="397"/>
      <c r="F8" s="394">
        <f>C8/C7</f>
        <v>1.067877821903855</v>
      </c>
      <c r="G8" s="394"/>
      <c r="H8" s="394"/>
      <c r="I8" s="397">
        <v>1677814</v>
      </c>
      <c r="J8" s="397"/>
      <c r="K8" s="397"/>
      <c r="L8" s="394">
        <f>I8/I7</f>
        <v>0.9909300360093576</v>
      </c>
      <c r="M8" s="394"/>
      <c r="N8" s="394"/>
    </row>
    <row r="9" spans="1:14" ht="20.25" customHeight="1">
      <c r="A9" s="125" t="s">
        <v>76</v>
      </c>
      <c r="B9" s="126"/>
      <c r="C9" s="397">
        <v>13675682</v>
      </c>
      <c r="D9" s="397"/>
      <c r="E9" s="397"/>
      <c r="F9" s="394">
        <f>C9/C8</f>
        <v>1.4940424817850617</v>
      </c>
      <c r="G9" s="394"/>
      <c r="H9" s="394"/>
      <c r="I9" s="397">
        <v>1862940</v>
      </c>
      <c r="J9" s="397"/>
      <c r="K9" s="397"/>
      <c r="L9" s="394">
        <f>I9/I8</f>
        <v>1.1103376178765942</v>
      </c>
      <c r="M9" s="394"/>
      <c r="N9" s="394"/>
    </row>
    <row r="10" spans="1:14" s="44" customFormat="1" ht="20.25" customHeight="1">
      <c r="A10" s="125" t="s">
        <v>161</v>
      </c>
      <c r="B10" s="126"/>
      <c r="C10" s="397">
        <v>15046700</v>
      </c>
      <c r="D10" s="397"/>
      <c r="E10" s="397"/>
      <c r="F10" s="394">
        <f>C10/C9</f>
        <v>1.10025225798611</v>
      </c>
      <c r="G10" s="394"/>
      <c r="H10" s="394"/>
      <c r="I10" s="397">
        <v>2392892</v>
      </c>
      <c r="J10" s="397"/>
      <c r="K10" s="397"/>
      <c r="L10" s="394">
        <f>I10/I9</f>
        <v>1.2844707827412585</v>
      </c>
      <c r="M10" s="394"/>
      <c r="N10" s="394"/>
    </row>
    <row r="11" spans="1:14" ht="20.25" customHeight="1">
      <c r="A11" s="98" t="s">
        <v>162</v>
      </c>
      <c r="B11" s="99"/>
      <c r="C11" s="400">
        <f>SUM(C13:E24)</f>
        <v>16487725</v>
      </c>
      <c r="D11" s="400"/>
      <c r="E11" s="400"/>
      <c r="F11" s="399">
        <f>C11/C10</f>
        <v>1.0957701688742383</v>
      </c>
      <c r="G11" s="399"/>
      <c r="H11" s="399"/>
      <c r="I11" s="400">
        <f>SUM(I13:K23,I24)</f>
        <v>2355424</v>
      </c>
      <c r="J11" s="400"/>
      <c r="K11" s="400"/>
      <c r="L11" s="399">
        <f>I11/I10</f>
        <v>0.9843419594365312</v>
      </c>
      <c r="M11" s="399"/>
      <c r="N11" s="399"/>
    </row>
    <row r="12" spans="1:14" ht="6" customHeight="1">
      <c r="A12" s="4"/>
      <c r="B12" s="17"/>
      <c r="C12" s="398"/>
      <c r="D12" s="398"/>
      <c r="E12" s="398"/>
      <c r="F12" s="398"/>
      <c r="G12" s="398"/>
      <c r="H12" s="398"/>
      <c r="I12" s="398"/>
      <c r="J12" s="398"/>
      <c r="K12" s="398"/>
      <c r="L12" s="398"/>
      <c r="M12" s="398"/>
      <c r="N12" s="398"/>
    </row>
    <row r="13" spans="1:18" ht="20.25" customHeight="1">
      <c r="A13" s="45" t="s">
        <v>162</v>
      </c>
      <c r="B13" s="144" t="s">
        <v>142</v>
      </c>
      <c r="C13" s="397">
        <v>1180789</v>
      </c>
      <c r="D13" s="397"/>
      <c r="E13" s="397"/>
      <c r="F13" s="394">
        <f>C13/P13</f>
        <v>1.027710494181214</v>
      </c>
      <c r="G13" s="394"/>
      <c r="H13" s="394"/>
      <c r="I13" s="397">
        <v>185001</v>
      </c>
      <c r="J13" s="397"/>
      <c r="K13" s="397"/>
      <c r="L13" s="394">
        <f>I13/R13</f>
        <v>0.9967511476045775</v>
      </c>
      <c r="M13" s="394"/>
      <c r="N13" s="394"/>
      <c r="P13">
        <v>1148951</v>
      </c>
      <c r="R13">
        <v>185604</v>
      </c>
    </row>
    <row r="14" spans="1:18" ht="20.25" customHeight="1">
      <c r="A14" s="45"/>
      <c r="B14" s="144" t="s">
        <v>163</v>
      </c>
      <c r="C14" s="397">
        <v>3151605</v>
      </c>
      <c r="D14" s="397"/>
      <c r="E14" s="397"/>
      <c r="F14" s="394">
        <f aca="true" t="shared" si="0" ref="F14:F24">C14/P14</f>
        <v>1.0101838784319546</v>
      </c>
      <c r="G14" s="394"/>
      <c r="H14" s="394"/>
      <c r="I14" s="397">
        <v>191493</v>
      </c>
      <c r="J14" s="397"/>
      <c r="K14" s="397"/>
      <c r="L14" s="394">
        <f aca="true" t="shared" si="1" ref="L14:L24">I14/R14</f>
        <v>0.9406046614436231</v>
      </c>
      <c r="M14" s="394"/>
      <c r="N14" s="394"/>
      <c r="P14">
        <v>3119833</v>
      </c>
      <c r="R14">
        <v>203585</v>
      </c>
    </row>
    <row r="15" spans="1:18" ht="20.25" customHeight="1">
      <c r="A15" s="45"/>
      <c r="B15" s="144" t="s">
        <v>181</v>
      </c>
      <c r="C15" s="397">
        <v>944222</v>
      </c>
      <c r="D15" s="397"/>
      <c r="E15" s="397"/>
      <c r="F15" s="394">
        <f t="shared" si="0"/>
        <v>1.105456086598677</v>
      </c>
      <c r="G15" s="394"/>
      <c r="H15" s="394"/>
      <c r="I15" s="397">
        <v>160282</v>
      </c>
      <c r="J15" s="397"/>
      <c r="K15" s="397"/>
      <c r="L15" s="394">
        <f t="shared" si="1"/>
        <v>0.798702398867838</v>
      </c>
      <c r="M15" s="394"/>
      <c r="N15" s="394"/>
      <c r="P15">
        <v>854147</v>
      </c>
      <c r="R15">
        <v>200678</v>
      </c>
    </row>
    <row r="16" spans="1:18" ht="20.25" customHeight="1">
      <c r="A16" s="45"/>
      <c r="B16" s="144" t="s">
        <v>182</v>
      </c>
      <c r="C16" s="397">
        <v>1352498</v>
      </c>
      <c r="D16" s="397"/>
      <c r="E16" s="397"/>
      <c r="F16" s="394">
        <f t="shared" si="0"/>
        <v>1.1910258600496313</v>
      </c>
      <c r="G16" s="394"/>
      <c r="H16" s="394"/>
      <c r="I16" s="397">
        <v>188430</v>
      </c>
      <c r="J16" s="397"/>
      <c r="K16" s="397"/>
      <c r="L16" s="394">
        <f t="shared" si="1"/>
        <v>0.9104965861814035</v>
      </c>
      <c r="M16" s="394"/>
      <c r="N16" s="394"/>
      <c r="P16">
        <v>1135574</v>
      </c>
      <c r="R16">
        <v>206953</v>
      </c>
    </row>
    <row r="17" spans="1:18" ht="20.25" customHeight="1">
      <c r="A17" s="45"/>
      <c r="B17" s="144" t="s">
        <v>183</v>
      </c>
      <c r="C17" s="397">
        <v>1937932</v>
      </c>
      <c r="D17" s="397"/>
      <c r="E17" s="397"/>
      <c r="F17" s="394">
        <f t="shared" si="0"/>
        <v>1.0191247735417932</v>
      </c>
      <c r="G17" s="394"/>
      <c r="H17" s="394"/>
      <c r="I17" s="397">
        <v>263276</v>
      </c>
      <c r="J17" s="397"/>
      <c r="K17" s="397"/>
      <c r="L17" s="394">
        <f t="shared" si="1"/>
        <v>0.9531871139656634</v>
      </c>
      <c r="M17" s="394"/>
      <c r="N17" s="394"/>
      <c r="P17">
        <v>1901565</v>
      </c>
      <c r="R17">
        <v>276206</v>
      </c>
    </row>
    <row r="18" spans="1:18" ht="20.25" customHeight="1">
      <c r="A18" s="45"/>
      <c r="B18" s="144" t="s">
        <v>184</v>
      </c>
      <c r="C18" s="397">
        <v>995016</v>
      </c>
      <c r="D18" s="397"/>
      <c r="E18" s="397"/>
      <c r="F18" s="394">
        <f t="shared" si="0"/>
        <v>1.1761168202094991</v>
      </c>
      <c r="G18" s="394"/>
      <c r="H18" s="394"/>
      <c r="I18" s="397">
        <v>164035</v>
      </c>
      <c r="J18" s="397"/>
      <c r="K18" s="397"/>
      <c r="L18" s="394">
        <f>I18/R18</f>
        <v>0.86053404679467</v>
      </c>
      <c r="M18" s="394"/>
      <c r="N18" s="394"/>
      <c r="P18">
        <v>846018</v>
      </c>
      <c r="R18">
        <v>190620</v>
      </c>
    </row>
    <row r="19" spans="1:18" ht="20.25" customHeight="1">
      <c r="A19" s="45"/>
      <c r="B19" s="144" t="s">
        <v>168</v>
      </c>
      <c r="C19" s="397">
        <v>1297617</v>
      </c>
      <c r="D19" s="397"/>
      <c r="E19" s="397"/>
      <c r="F19" s="394">
        <f t="shared" si="0"/>
        <v>1.2751551421706637</v>
      </c>
      <c r="G19" s="394"/>
      <c r="H19" s="394"/>
      <c r="I19" s="397">
        <v>222130</v>
      </c>
      <c r="J19" s="397"/>
      <c r="K19" s="397"/>
      <c r="L19" s="394">
        <f t="shared" si="1"/>
        <v>1.0984842865267166</v>
      </c>
      <c r="M19" s="394"/>
      <c r="N19" s="394"/>
      <c r="P19">
        <v>1017615</v>
      </c>
      <c r="R19">
        <v>202215</v>
      </c>
    </row>
    <row r="20" spans="1:18" ht="20.25" customHeight="1">
      <c r="A20" s="45"/>
      <c r="B20" s="144" t="s">
        <v>185</v>
      </c>
      <c r="C20" s="397">
        <v>1234751</v>
      </c>
      <c r="D20" s="397"/>
      <c r="E20" s="397"/>
      <c r="F20" s="394">
        <f t="shared" si="0"/>
        <v>1.0830474593249018</v>
      </c>
      <c r="G20" s="394"/>
      <c r="H20" s="394"/>
      <c r="I20" s="397">
        <v>243346</v>
      </c>
      <c r="J20" s="397"/>
      <c r="K20" s="397"/>
      <c r="L20" s="394">
        <f t="shared" si="1"/>
        <v>1.1094465213823288</v>
      </c>
      <c r="M20" s="394"/>
      <c r="N20" s="394"/>
      <c r="P20">
        <v>1140071</v>
      </c>
      <c r="R20">
        <v>219340</v>
      </c>
    </row>
    <row r="21" spans="1:18" ht="20.25" customHeight="1">
      <c r="A21" s="45"/>
      <c r="B21" s="144" t="s">
        <v>186</v>
      </c>
      <c r="C21" s="397">
        <v>1499247</v>
      </c>
      <c r="D21" s="397"/>
      <c r="E21" s="397"/>
      <c r="F21" s="394">
        <f t="shared" si="0"/>
        <v>1.0767992656849943</v>
      </c>
      <c r="G21" s="394"/>
      <c r="H21" s="394"/>
      <c r="I21" s="397">
        <v>205437</v>
      </c>
      <c r="J21" s="397"/>
      <c r="K21" s="397"/>
      <c r="L21" s="394">
        <f t="shared" si="1"/>
        <v>0.9881814770989061</v>
      </c>
      <c r="M21" s="394"/>
      <c r="N21" s="394"/>
      <c r="P21">
        <v>1392318</v>
      </c>
      <c r="R21">
        <v>207894</v>
      </c>
    </row>
    <row r="22" spans="1:18" ht="20.25" customHeight="1">
      <c r="A22" s="45" t="s">
        <v>171</v>
      </c>
      <c r="B22" s="144" t="s">
        <v>143</v>
      </c>
      <c r="C22" s="397">
        <v>1062884</v>
      </c>
      <c r="D22" s="397"/>
      <c r="E22" s="397"/>
      <c r="F22" s="394">
        <f t="shared" si="0"/>
        <v>1.173174096844336</v>
      </c>
      <c r="G22" s="394"/>
      <c r="H22" s="394"/>
      <c r="I22" s="397">
        <v>172303</v>
      </c>
      <c r="J22" s="397"/>
      <c r="K22" s="397"/>
      <c r="L22" s="394">
        <f t="shared" si="1"/>
        <v>1.0261750482407033</v>
      </c>
      <c r="M22" s="394"/>
      <c r="N22" s="394"/>
      <c r="P22">
        <v>905990</v>
      </c>
      <c r="R22">
        <v>167908</v>
      </c>
    </row>
    <row r="23" spans="1:18" ht="20.25" customHeight="1">
      <c r="A23" s="45"/>
      <c r="B23" s="144" t="s">
        <v>172</v>
      </c>
      <c r="C23" s="397">
        <v>748448</v>
      </c>
      <c r="D23" s="397"/>
      <c r="E23" s="397"/>
      <c r="F23" s="394">
        <f t="shared" si="0"/>
        <v>1.206401707293878</v>
      </c>
      <c r="G23" s="394"/>
      <c r="H23" s="394"/>
      <c r="I23" s="397">
        <v>157595</v>
      </c>
      <c r="J23" s="397"/>
      <c r="K23" s="397"/>
      <c r="L23" s="394">
        <f t="shared" si="1"/>
        <v>1.0321915116583704</v>
      </c>
      <c r="M23" s="394"/>
      <c r="N23" s="394"/>
      <c r="P23">
        <v>620397</v>
      </c>
      <c r="R23">
        <v>152680</v>
      </c>
    </row>
    <row r="24" spans="1:18" ht="20.25" customHeight="1">
      <c r="A24" s="45"/>
      <c r="B24" s="144" t="s">
        <v>187</v>
      </c>
      <c r="C24" s="397">
        <v>1082716</v>
      </c>
      <c r="D24" s="397"/>
      <c r="E24" s="397"/>
      <c r="F24" s="394">
        <f t="shared" si="0"/>
        <v>1.12289195111909</v>
      </c>
      <c r="G24" s="394"/>
      <c r="H24" s="394"/>
      <c r="I24" s="397">
        <v>202096</v>
      </c>
      <c r="J24" s="397"/>
      <c r="K24" s="397"/>
      <c r="L24" s="394">
        <f t="shared" si="1"/>
        <v>1.1277112198606096</v>
      </c>
      <c r="M24" s="394"/>
      <c r="N24" s="394"/>
      <c r="P24">
        <v>964221</v>
      </c>
      <c r="R24">
        <v>179209</v>
      </c>
    </row>
    <row r="25" spans="1:14" ht="6" customHeight="1" thickBot="1">
      <c r="A25" s="7"/>
      <c r="B25" s="60"/>
      <c r="C25" s="395"/>
      <c r="D25" s="34"/>
      <c r="E25" s="34"/>
      <c r="F25" s="396"/>
      <c r="G25" s="34"/>
      <c r="H25" s="34"/>
      <c r="I25" s="396"/>
      <c r="J25" s="34"/>
      <c r="K25" s="34"/>
      <c r="L25" s="396"/>
      <c r="M25" s="34"/>
      <c r="N25" s="34"/>
    </row>
    <row r="26" spans="1:18" ht="18" customHeight="1">
      <c r="A26" s="14" t="s">
        <v>318</v>
      </c>
      <c r="B26" s="15"/>
      <c r="C26" s="15"/>
      <c r="D26" s="15"/>
      <c r="E26" s="15"/>
      <c r="F26" s="15"/>
      <c r="G26" s="15"/>
      <c r="H26" s="15"/>
      <c r="I26" s="15"/>
      <c r="J26" s="15"/>
      <c r="K26" s="15"/>
      <c r="L26" s="15"/>
      <c r="M26" s="15"/>
      <c r="N26" s="15"/>
      <c r="P26">
        <f>SUM(P13:P25)</f>
        <v>15046700</v>
      </c>
      <c r="R26">
        <f>SUM(R13:R25)</f>
        <v>2392892</v>
      </c>
    </row>
    <row r="27" ht="13.5">
      <c r="A27" s="2" t="s">
        <v>319</v>
      </c>
    </row>
    <row r="28" ht="13.5">
      <c r="A28" s="2" t="s">
        <v>320</v>
      </c>
    </row>
    <row r="29" ht="13.5">
      <c r="A29" s="246"/>
    </row>
  </sheetData>
  <mergeCells count="92">
    <mergeCell ref="A9:B9"/>
    <mergeCell ref="C9:E9"/>
    <mergeCell ref="F9:H9"/>
    <mergeCell ref="I9:K9"/>
    <mergeCell ref="C11:E11"/>
    <mergeCell ref="F11:H11"/>
    <mergeCell ref="I11:K11"/>
    <mergeCell ref="L8:N8"/>
    <mergeCell ref="L9:N9"/>
    <mergeCell ref="C8:E8"/>
    <mergeCell ref="F8:H8"/>
    <mergeCell ref="I8:K8"/>
    <mergeCell ref="A2:N2"/>
    <mergeCell ref="C23:E23"/>
    <mergeCell ref="F23:H23"/>
    <mergeCell ref="I23:K23"/>
    <mergeCell ref="L23:N23"/>
    <mergeCell ref="F22:H22"/>
    <mergeCell ref="I22:K22"/>
    <mergeCell ref="L22:N22"/>
    <mergeCell ref="C21:E21"/>
    <mergeCell ref="L11:N11"/>
    <mergeCell ref="C24:E24"/>
    <mergeCell ref="F24:H24"/>
    <mergeCell ref="I24:K24"/>
    <mergeCell ref="L24:N24"/>
    <mergeCell ref="F21:H21"/>
    <mergeCell ref="I21:K21"/>
    <mergeCell ref="L21:N21"/>
    <mergeCell ref="C22:E22"/>
    <mergeCell ref="C20:E20"/>
    <mergeCell ref="F20:H20"/>
    <mergeCell ref="I20:K20"/>
    <mergeCell ref="L20:N20"/>
    <mergeCell ref="C19:E19"/>
    <mergeCell ref="F19:H19"/>
    <mergeCell ref="I19:K19"/>
    <mergeCell ref="L19:N19"/>
    <mergeCell ref="C18:E18"/>
    <mergeCell ref="F18:H18"/>
    <mergeCell ref="I18:K18"/>
    <mergeCell ref="L18:N18"/>
    <mergeCell ref="C17:E17"/>
    <mergeCell ref="F17:H17"/>
    <mergeCell ref="I17:K17"/>
    <mergeCell ref="L17:N17"/>
    <mergeCell ref="C16:E16"/>
    <mergeCell ref="F16:H16"/>
    <mergeCell ref="I16:K16"/>
    <mergeCell ref="L16:N16"/>
    <mergeCell ref="F14:H14"/>
    <mergeCell ref="I14:K14"/>
    <mergeCell ref="L14:N14"/>
    <mergeCell ref="C15:E15"/>
    <mergeCell ref="F15:H15"/>
    <mergeCell ref="I15:K15"/>
    <mergeCell ref="L15:N15"/>
    <mergeCell ref="L4:N5"/>
    <mergeCell ref="A4:B5"/>
    <mergeCell ref="C4:E5"/>
    <mergeCell ref="F4:H5"/>
    <mergeCell ref="I4:K5"/>
    <mergeCell ref="A6:B6"/>
    <mergeCell ref="A10:B10"/>
    <mergeCell ref="C6:E6"/>
    <mergeCell ref="F6:H6"/>
    <mergeCell ref="C10:E10"/>
    <mergeCell ref="F10:H10"/>
    <mergeCell ref="A7:B7"/>
    <mergeCell ref="C7:E7"/>
    <mergeCell ref="F7:H7"/>
    <mergeCell ref="A8:B8"/>
    <mergeCell ref="A11:B11"/>
    <mergeCell ref="I6:K6"/>
    <mergeCell ref="L6:N6"/>
    <mergeCell ref="C12:E12"/>
    <mergeCell ref="F12:H12"/>
    <mergeCell ref="I12:K12"/>
    <mergeCell ref="L12:N12"/>
    <mergeCell ref="I10:K10"/>
    <mergeCell ref="L10:N10"/>
    <mergeCell ref="I7:K7"/>
    <mergeCell ref="L7:N7"/>
    <mergeCell ref="C25:E25"/>
    <mergeCell ref="F25:H25"/>
    <mergeCell ref="I25:K25"/>
    <mergeCell ref="L25:N25"/>
    <mergeCell ref="C13:E13"/>
    <mergeCell ref="F13:H13"/>
    <mergeCell ref="I13:K13"/>
    <mergeCell ref="L13:N13"/>
    <mergeCell ref="C14:E14"/>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47"/>
  <sheetViews>
    <sheetView workbookViewId="0" topLeftCell="A1">
      <selection activeCell="A1" sqref="A1"/>
    </sheetView>
  </sheetViews>
  <sheetFormatPr defaultColWidth="9.00390625" defaultRowHeight="13.5"/>
  <cols>
    <col min="1" max="1" width="12.75390625" style="2" customWidth="1"/>
    <col min="2" max="2" width="1.4921875" style="2" customWidth="1"/>
    <col min="3" max="3" width="11.50390625" style="2" customWidth="1"/>
    <col min="4" max="4" width="1.00390625" style="2" customWidth="1"/>
    <col min="5" max="5" width="12.00390625" style="2" customWidth="1"/>
    <col min="6" max="6" width="0.5" style="2" customWidth="1"/>
    <col min="7" max="8" width="12.50390625" style="2" customWidth="1"/>
    <col min="9" max="9" width="0.5" style="2" customWidth="1"/>
    <col min="10" max="11" width="12.75390625" style="2" customWidth="1"/>
  </cols>
  <sheetData>
    <row r="1" ht="30" customHeight="1">
      <c r="K1" s="26"/>
    </row>
    <row r="2" spans="1:11" ht="21" customHeight="1">
      <c r="A2" s="124" t="s">
        <v>38</v>
      </c>
      <c r="B2" s="124"/>
      <c r="C2" s="124"/>
      <c r="D2" s="124"/>
      <c r="E2" s="124"/>
      <c r="F2" s="124"/>
      <c r="G2" s="124"/>
      <c r="H2" s="124"/>
      <c r="I2" s="124"/>
      <c r="J2" s="124"/>
      <c r="K2" s="124"/>
    </row>
    <row r="3" spans="1:11" ht="13.5" customHeight="1">
      <c r="A3" s="27"/>
      <c r="B3" s="21"/>
      <c r="C3" s="21"/>
      <c r="D3" s="21"/>
      <c r="E3" s="21"/>
      <c r="F3" s="21"/>
      <c r="G3" s="21"/>
      <c r="H3" s="21"/>
      <c r="I3" s="21"/>
      <c r="J3" s="21"/>
      <c r="K3" s="21"/>
    </row>
    <row r="4" spans="1:11" ht="21" customHeight="1">
      <c r="A4" s="201" t="s">
        <v>39</v>
      </c>
      <c r="B4" s="201"/>
      <c r="C4" s="201"/>
      <c r="D4" s="201"/>
      <c r="E4" s="201"/>
      <c r="F4" s="201"/>
      <c r="G4" s="201"/>
      <c r="H4" s="201"/>
      <c r="I4" s="201"/>
      <c r="J4" s="201"/>
      <c r="K4" s="201"/>
    </row>
    <row r="5" spans="1:11" ht="13.5" customHeight="1" thickBot="1">
      <c r="A5" s="28"/>
      <c r="B5" s="28"/>
      <c r="C5" s="28"/>
      <c r="D5" s="28"/>
      <c r="E5" s="28"/>
      <c r="F5" s="28"/>
      <c r="G5" s="28"/>
      <c r="H5" s="28"/>
      <c r="I5" s="28"/>
      <c r="J5" s="28"/>
      <c r="K5" s="29" t="s">
        <v>40</v>
      </c>
    </row>
    <row r="6" spans="1:11" ht="18" customHeight="1">
      <c r="A6" s="156" t="s">
        <v>41</v>
      </c>
      <c r="B6" s="151"/>
      <c r="C6" s="156" t="s">
        <v>42</v>
      </c>
      <c r="D6" s="151"/>
      <c r="E6" s="151"/>
      <c r="F6" s="151"/>
      <c r="G6" s="151" t="s">
        <v>43</v>
      </c>
      <c r="H6" s="151"/>
      <c r="I6" s="151" t="s">
        <v>44</v>
      </c>
      <c r="J6" s="151"/>
      <c r="K6" s="153" t="s">
        <v>45</v>
      </c>
    </row>
    <row r="7" spans="1:11" ht="3" customHeight="1">
      <c r="A7" s="155"/>
      <c r="B7" s="152"/>
      <c r="C7" s="155"/>
      <c r="D7" s="152"/>
      <c r="E7" s="152"/>
      <c r="F7" s="152"/>
      <c r="G7" s="152"/>
      <c r="H7" s="152"/>
      <c r="I7" s="152"/>
      <c r="J7" s="152"/>
      <c r="K7" s="154"/>
    </row>
    <row r="8" spans="1:11" ht="3" customHeight="1">
      <c r="A8" s="155"/>
      <c r="B8" s="152"/>
      <c r="C8" s="155" t="s">
        <v>46</v>
      </c>
      <c r="D8" s="152"/>
      <c r="E8" s="152" t="s">
        <v>47</v>
      </c>
      <c r="F8" s="152"/>
      <c r="G8" s="152" t="s">
        <v>46</v>
      </c>
      <c r="H8" s="152" t="s">
        <v>47</v>
      </c>
      <c r="I8" s="152"/>
      <c r="J8" s="152"/>
      <c r="K8" s="154"/>
    </row>
    <row r="9" spans="1:11" ht="12.75" customHeight="1">
      <c r="A9" s="155"/>
      <c r="B9" s="152"/>
      <c r="C9" s="155"/>
      <c r="D9" s="152"/>
      <c r="E9" s="152"/>
      <c r="F9" s="152"/>
      <c r="G9" s="152"/>
      <c r="H9" s="152"/>
      <c r="I9" s="152"/>
      <c r="J9" s="152"/>
      <c r="K9" s="154"/>
    </row>
    <row r="10" spans="1:11" ht="6.75" customHeight="1">
      <c r="A10" s="155"/>
      <c r="B10" s="152"/>
      <c r="C10" s="155"/>
      <c r="D10" s="152"/>
      <c r="E10" s="152"/>
      <c r="F10" s="152"/>
      <c r="G10" s="152"/>
      <c r="H10" s="152"/>
      <c r="I10" s="152"/>
      <c r="J10" s="152"/>
      <c r="K10" s="154"/>
    </row>
    <row r="11" spans="1:11" ht="6" customHeight="1">
      <c r="A11" s="188"/>
      <c r="B11" s="189"/>
      <c r="C11" s="188"/>
      <c r="D11" s="188"/>
      <c r="E11" s="188"/>
      <c r="F11" s="188"/>
      <c r="G11" s="32"/>
      <c r="H11" s="32"/>
      <c r="I11" s="188"/>
      <c r="J11" s="188"/>
      <c r="K11" s="32"/>
    </row>
    <row r="12" spans="1:11" ht="12.75" customHeight="1">
      <c r="A12" s="188" t="s">
        <v>54</v>
      </c>
      <c r="B12" s="189"/>
      <c r="C12" s="148">
        <v>83</v>
      </c>
      <c r="D12" s="184"/>
      <c r="E12" s="184">
        <v>4335</v>
      </c>
      <c r="F12" s="184"/>
      <c r="G12" s="184">
        <v>150</v>
      </c>
      <c r="H12" s="184">
        <v>25426</v>
      </c>
      <c r="I12" s="184">
        <v>233</v>
      </c>
      <c r="J12" s="184"/>
      <c r="K12" s="184">
        <v>29761</v>
      </c>
    </row>
    <row r="13" spans="1:11" ht="12.75" customHeight="1">
      <c r="A13" s="188"/>
      <c r="B13" s="189"/>
      <c r="C13" s="148"/>
      <c r="D13" s="184"/>
      <c r="E13" s="184"/>
      <c r="F13" s="184"/>
      <c r="G13" s="184"/>
      <c r="H13" s="184"/>
      <c r="I13" s="184"/>
      <c r="J13" s="184"/>
      <c r="K13" s="184"/>
    </row>
    <row r="14" spans="1:11" ht="12.75" customHeight="1">
      <c r="A14" s="182" t="s">
        <v>55</v>
      </c>
      <c r="B14" s="183"/>
      <c r="C14" s="184">
        <v>75</v>
      </c>
      <c r="D14" s="185"/>
      <c r="E14" s="184">
        <v>5199</v>
      </c>
      <c r="F14" s="185"/>
      <c r="G14" s="184">
        <v>131</v>
      </c>
      <c r="H14" s="184">
        <v>39078</v>
      </c>
      <c r="I14" s="184">
        <v>206</v>
      </c>
      <c r="J14" s="185"/>
      <c r="K14" s="184">
        <v>44277</v>
      </c>
    </row>
    <row r="15" spans="1:11" ht="12.75" customHeight="1">
      <c r="A15" s="182"/>
      <c r="B15" s="183"/>
      <c r="C15" s="185"/>
      <c r="D15" s="185"/>
      <c r="E15" s="185"/>
      <c r="F15" s="185"/>
      <c r="G15" s="185"/>
      <c r="H15" s="185"/>
      <c r="I15" s="185"/>
      <c r="J15" s="185"/>
      <c r="K15" s="185"/>
    </row>
    <row r="16" spans="1:11" ht="12.75" customHeight="1">
      <c r="A16" s="182" t="s">
        <v>56</v>
      </c>
      <c r="B16" s="183"/>
      <c r="C16" s="202">
        <v>121</v>
      </c>
      <c r="D16" s="203"/>
      <c r="E16" s="202">
        <v>9684</v>
      </c>
      <c r="F16" s="203"/>
      <c r="G16" s="202">
        <v>121</v>
      </c>
      <c r="H16" s="202">
        <v>39595</v>
      </c>
      <c r="I16" s="202">
        <v>242</v>
      </c>
      <c r="J16" s="203"/>
      <c r="K16" s="202">
        <v>49279</v>
      </c>
    </row>
    <row r="17" spans="1:11" ht="12.75" customHeight="1">
      <c r="A17" s="182"/>
      <c r="B17" s="183"/>
      <c r="C17" s="203"/>
      <c r="D17" s="203"/>
      <c r="E17" s="203"/>
      <c r="F17" s="203"/>
      <c r="G17" s="203"/>
      <c r="H17" s="203"/>
      <c r="I17" s="203"/>
      <c r="J17" s="203"/>
      <c r="K17" s="203"/>
    </row>
    <row r="18" spans="1:11" s="39" customFormat="1" ht="12.75" customHeight="1">
      <c r="A18" s="182" t="s">
        <v>57</v>
      </c>
      <c r="B18" s="183"/>
      <c r="C18" s="202">
        <v>76</v>
      </c>
      <c r="D18" s="203"/>
      <c r="E18" s="202">
        <v>4812</v>
      </c>
      <c r="F18" s="203"/>
      <c r="G18" s="202">
        <v>200</v>
      </c>
      <c r="H18" s="202">
        <v>83413</v>
      </c>
      <c r="I18" s="202">
        <v>276</v>
      </c>
      <c r="J18" s="203"/>
      <c r="K18" s="202">
        <v>88225</v>
      </c>
    </row>
    <row r="19" spans="1:11" s="39" customFormat="1" ht="12.75" customHeight="1">
      <c r="A19" s="182"/>
      <c r="B19" s="183"/>
      <c r="C19" s="203"/>
      <c r="D19" s="203"/>
      <c r="E19" s="203"/>
      <c r="F19" s="203"/>
      <c r="G19" s="203"/>
      <c r="H19" s="203"/>
      <c r="I19" s="203"/>
      <c r="J19" s="203"/>
      <c r="K19" s="203"/>
    </row>
    <row r="20" spans="1:11" ht="12.75" customHeight="1">
      <c r="A20" s="149" t="s">
        <v>58</v>
      </c>
      <c r="B20" s="150"/>
      <c r="C20" s="171">
        <v>67</v>
      </c>
      <c r="D20" s="172"/>
      <c r="E20" s="171">
        <v>6840</v>
      </c>
      <c r="F20" s="172"/>
      <c r="G20" s="171">
        <v>207</v>
      </c>
      <c r="H20" s="171">
        <v>76536</v>
      </c>
      <c r="I20" s="171">
        <v>274</v>
      </c>
      <c r="J20" s="172"/>
      <c r="K20" s="171">
        <v>83376</v>
      </c>
    </row>
    <row r="21" spans="1:11" ht="12.75" customHeight="1">
      <c r="A21" s="149"/>
      <c r="B21" s="150"/>
      <c r="C21" s="172"/>
      <c r="D21" s="172"/>
      <c r="E21" s="172"/>
      <c r="F21" s="172"/>
      <c r="G21" s="172"/>
      <c r="H21" s="172"/>
      <c r="I21" s="172"/>
      <c r="J21" s="172"/>
      <c r="K21" s="172"/>
    </row>
    <row r="22" spans="1:11" ht="6" customHeight="1" thickBot="1">
      <c r="A22" s="186"/>
      <c r="B22" s="187"/>
      <c r="C22" s="186"/>
      <c r="D22" s="186"/>
      <c r="E22" s="186"/>
      <c r="F22" s="186"/>
      <c r="G22" s="41"/>
      <c r="H22" s="41"/>
      <c r="I22" s="186"/>
      <c r="J22" s="186"/>
      <c r="K22" s="41"/>
    </row>
    <row r="23" spans="1:11" ht="13.5" customHeight="1">
      <c r="A23" s="43" t="s">
        <v>49</v>
      </c>
      <c r="B23" s="21"/>
      <c r="C23" s="21"/>
      <c r="D23" s="21"/>
      <c r="E23" s="21"/>
      <c r="F23" s="21"/>
      <c r="G23" s="21"/>
      <c r="H23" s="21"/>
      <c r="I23" s="21"/>
      <c r="J23" s="21"/>
      <c r="K23" s="21"/>
    </row>
    <row r="24" spans="1:11" ht="13.5" customHeight="1">
      <c r="A24" s="27"/>
      <c r="B24" s="21"/>
      <c r="C24" s="21"/>
      <c r="D24" s="21"/>
      <c r="E24" s="21"/>
      <c r="F24" s="21"/>
      <c r="G24" s="21"/>
      <c r="H24" s="21"/>
      <c r="I24" s="21"/>
      <c r="J24" s="21"/>
      <c r="K24" s="21"/>
    </row>
    <row r="25" spans="1:11" ht="21" customHeight="1">
      <c r="A25" s="201" t="s">
        <v>50</v>
      </c>
      <c r="B25" s="201"/>
      <c r="C25" s="201"/>
      <c r="D25" s="201"/>
      <c r="E25" s="201"/>
      <c r="F25" s="201"/>
      <c r="G25" s="201"/>
      <c r="H25" s="201"/>
      <c r="I25" s="201"/>
      <c r="J25" s="201"/>
      <c r="K25" s="201"/>
    </row>
    <row r="26" spans="1:11" ht="13.5" customHeight="1" thickBot="1">
      <c r="A26" s="28"/>
      <c r="B26" s="28"/>
      <c r="C26" s="28"/>
      <c r="D26" s="28"/>
      <c r="E26" s="28"/>
      <c r="F26" s="28"/>
      <c r="G26" s="28"/>
      <c r="H26" s="28"/>
      <c r="I26" s="28"/>
      <c r="J26" s="28"/>
      <c r="K26" s="29" t="s">
        <v>40</v>
      </c>
    </row>
    <row r="27" spans="1:11" ht="18" customHeight="1">
      <c r="A27" s="156" t="s">
        <v>41</v>
      </c>
      <c r="B27" s="151"/>
      <c r="C27" s="156" t="s">
        <v>51</v>
      </c>
      <c r="D27" s="151"/>
      <c r="E27" s="151"/>
      <c r="F27" s="151"/>
      <c r="G27" s="151" t="s">
        <v>52</v>
      </c>
      <c r="H27" s="151"/>
      <c r="I27" s="151" t="s">
        <v>44</v>
      </c>
      <c r="J27" s="151"/>
      <c r="K27" s="153" t="s">
        <v>45</v>
      </c>
    </row>
    <row r="28" spans="1:11" ht="3" customHeight="1">
      <c r="A28" s="155"/>
      <c r="B28" s="152"/>
      <c r="C28" s="155"/>
      <c r="D28" s="152"/>
      <c r="E28" s="152"/>
      <c r="F28" s="152"/>
      <c r="G28" s="152"/>
      <c r="H28" s="152"/>
      <c r="I28" s="152"/>
      <c r="J28" s="152"/>
      <c r="K28" s="154"/>
    </row>
    <row r="29" spans="1:11" ht="3" customHeight="1">
      <c r="A29" s="155"/>
      <c r="B29" s="152"/>
      <c r="C29" s="155" t="s">
        <v>46</v>
      </c>
      <c r="D29" s="152"/>
      <c r="E29" s="152" t="s">
        <v>47</v>
      </c>
      <c r="F29" s="152"/>
      <c r="G29" s="152" t="s">
        <v>46</v>
      </c>
      <c r="H29" s="152" t="s">
        <v>47</v>
      </c>
      <c r="I29" s="152"/>
      <c r="J29" s="152"/>
      <c r="K29" s="154"/>
    </row>
    <row r="30" spans="1:11" ht="12.75" customHeight="1">
      <c r="A30" s="155"/>
      <c r="B30" s="152"/>
      <c r="C30" s="155"/>
      <c r="D30" s="152"/>
      <c r="E30" s="152"/>
      <c r="F30" s="152"/>
      <c r="G30" s="152"/>
      <c r="H30" s="152"/>
      <c r="I30" s="152"/>
      <c r="J30" s="152"/>
      <c r="K30" s="154"/>
    </row>
    <row r="31" spans="1:11" ht="6.75" customHeight="1">
      <c r="A31" s="155"/>
      <c r="B31" s="152"/>
      <c r="C31" s="155"/>
      <c r="D31" s="152"/>
      <c r="E31" s="152"/>
      <c r="F31" s="152"/>
      <c r="G31" s="152"/>
      <c r="H31" s="152"/>
      <c r="I31" s="152"/>
      <c r="J31" s="152"/>
      <c r="K31" s="154"/>
    </row>
    <row r="32" spans="1:11" ht="6" customHeight="1">
      <c r="A32" s="188"/>
      <c r="B32" s="189"/>
      <c r="C32" s="188"/>
      <c r="D32" s="188"/>
      <c r="E32" s="188"/>
      <c r="F32" s="188"/>
      <c r="G32" s="32"/>
      <c r="H32" s="32"/>
      <c r="I32" s="188"/>
      <c r="J32" s="188"/>
      <c r="K32" s="32"/>
    </row>
    <row r="33" spans="1:11" ht="12.75" customHeight="1">
      <c r="A33" s="188" t="s">
        <v>54</v>
      </c>
      <c r="B33" s="189"/>
      <c r="C33" s="148">
        <v>183</v>
      </c>
      <c r="D33" s="184"/>
      <c r="E33" s="184">
        <v>20973</v>
      </c>
      <c r="F33" s="184"/>
      <c r="G33" s="184">
        <v>107</v>
      </c>
      <c r="H33" s="184">
        <v>22647</v>
      </c>
      <c r="I33" s="184">
        <v>290</v>
      </c>
      <c r="J33" s="184"/>
      <c r="K33" s="184">
        <v>43620</v>
      </c>
    </row>
    <row r="34" spans="1:11" ht="12.75" customHeight="1">
      <c r="A34" s="188"/>
      <c r="B34" s="189"/>
      <c r="C34" s="148"/>
      <c r="D34" s="184"/>
      <c r="E34" s="184"/>
      <c r="F34" s="184"/>
      <c r="G34" s="184"/>
      <c r="H34" s="184"/>
      <c r="I34" s="184"/>
      <c r="J34" s="184"/>
      <c r="K34" s="184"/>
    </row>
    <row r="35" spans="1:11" ht="12.75" customHeight="1">
      <c r="A35" s="182" t="s">
        <v>55</v>
      </c>
      <c r="B35" s="183"/>
      <c r="C35" s="148">
        <v>168</v>
      </c>
      <c r="D35" s="184"/>
      <c r="E35" s="184">
        <v>17389</v>
      </c>
      <c r="F35" s="184"/>
      <c r="G35" s="184">
        <v>113</v>
      </c>
      <c r="H35" s="184">
        <v>36667</v>
      </c>
      <c r="I35" s="184">
        <v>281</v>
      </c>
      <c r="J35" s="184"/>
      <c r="K35" s="184">
        <v>54056</v>
      </c>
    </row>
    <row r="36" spans="1:11" ht="12.75" customHeight="1">
      <c r="A36" s="182"/>
      <c r="B36" s="183"/>
      <c r="C36" s="148"/>
      <c r="D36" s="184"/>
      <c r="E36" s="184"/>
      <c r="F36" s="184"/>
      <c r="G36" s="184"/>
      <c r="H36" s="184"/>
      <c r="I36" s="184"/>
      <c r="J36" s="184"/>
      <c r="K36" s="184"/>
    </row>
    <row r="37" spans="1:11" ht="12.75" customHeight="1">
      <c r="A37" s="182" t="s">
        <v>59</v>
      </c>
      <c r="B37" s="183"/>
      <c r="C37" s="184">
        <v>183</v>
      </c>
      <c r="D37" s="185"/>
      <c r="E37" s="184">
        <v>17588</v>
      </c>
      <c r="F37" s="185"/>
      <c r="G37" s="184">
        <v>105</v>
      </c>
      <c r="H37" s="184">
        <v>27029</v>
      </c>
      <c r="I37" s="184">
        <v>288</v>
      </c>
      <c r="J37" s="185"/>
      <c r="K37" s="184">
        <v>44617</v>
      </c>
    </row>
    <row r="38" spans="1:11" ht="12.75" customHeight="1">
      <c r="A38" s="182"/>
      <c r="B38" s="183"/>
      <c r="C38" s="185"/>
      <c r="D38" s="185"/>
      <c r="E38" s="185"/>
      <c r="F38" s="185"/>
      <c r="G38" s="185"/>
      <c r="H38" s="185"/>
      <c r="I38" s="185"/>
      <c r="J38" s="185"/>
      <c r="K38" s="185"/>
    </row>
    <row r="39" spans="1:11" s="44" customFormat="1" ht="12.75" customHeight="1">
      <c r="A39" s="182" t="s">
        <v>60</v>
      </c>
      <c r="B39" s="183"/>
      <c r="C39" s="202">
        <v>179</v>
      </c>
      <c r="D39" s="203"/>
      <c r="E39" s="202">
        <v>22947</v>
      </c>
      <c r="F39" s="203"/>
      <c r="G39" s="202">
        <v>106</v>
      </c>
      <c r="H39" s="202">
        <v>23951</v>
      </c>
      <c r="I39" s="202">
        <v>285</v>
      </c>
      <c r="J39" s="203"/>
      <c r="K39" s="202">
        <v>46898</v>
      </c>
    </row>
    <row r="40" spans="1:11" s="44" customFormat="1" ht="12.75" customHeight="1">
      <c r="A40" s="182"/>
      <c r="B40" s="183"/>
      <c r="C40" s="203"/>
      <c r="D40" s="203"/>
      <c r="E40" s="203"/>
      <c r="F40" s="203"/>
      <c r="G40" s="203"/>
      <c r="H40" s="203"/>
      <c r="I40" s="203"/>
      <c r="J40" s="203"/>
      <c r="K40" s="203"/>
    </row>
    <row r="41" spans="1:11" ht="12.75" customHeight="1">
      <c r="A41" s="149" t="s">
        <v>61</v>
      </c>
      <c r="B41" s="150"/>
      <c r="C41" s="171">
        <v>173</v>
      </c>
      <c r="D41" s="172"/>
      <c r="E41" s="171">
        <v>21103</v>
      </c>
      <c r="F41" s="172"/>
      <c r="G41" s="171">
        <v>107</v>
      </c>
      <c r="H41" s="171">
        <v>21039</v>
      </c>
      <c r="I41" s="171">
        <v>280</v>
      </c>
      <c r="J41" s="172"/>
      <c r="K41" s="171">
        <v>42142</v>
      </c>
    </row>
    <row r="42" spans="1:11" ht="12.75" customHeight="1">
      <c r="A42" s="149"/>
      <c r="B42" s="150"/>
      <c r="C42" s="172"/>
      <c r="D42" s="172"/>
      <c r="E42" s="172"/>
      <c r="F42" s="172"/>
      <c r="G42" s="172"/>
      <c r="H42" s="172"/>
      <c r="I42" s="172"/>
      <c r="J42" s="172"/>
      <c r="K42" s="172"/>
    </row>
    <row r="43" spans="1:11" ht="6" customHeight="1" thickBot="1">
      <c r="A43" s="186"/>
      <c r="B43" s="187"/>
      <c r="C43" s="186"/>
      <c r="D43" s="186"/>
      <c r="E43" s="186"/>
      <c r="F43" s="186"/>
      <c r="G43" s="41"/>
      <c r="H43" s="41"/>
      <c r="I43" s="186"/>
      <c r="J43" s="186"/>
      <c r="K43" s="41"/>
    </row>
    <row r="44" spans="1:11" ht="13.5" customHeight="1">
      <c r="A44" s="43" t="s">
        <v>53</v>
      </c>
      <c r="B44" s="21"/>
      <c r="C44" s="21"/>
      <c r="D44" s="21"/>
      <c r="E44" s="21"/>
      <c r="F44" s="21"/>
      <c r="G44" s="21"/>
      <c r="H44" s="21"/>
      <c r="I44" s="21"/>
      <c r="J44" s="21"/>
      <c r="K44" s="21"/>
    </row>
    <row r="47" ht="13.5">
      <c r="A47" s="21"/>
    </row>
  </sheetData>
  <mergeCells count="107">
    <mergeCell ref="A2:K2"/>
    <mergeCell ref="I6:J10"/>
    <mergeCell ref="E8:F10"/>
    <mergeCell ref="G8:G10"/>
    <mergeCell ref="H8:H10"/>
    <mergeCell ref="C8:D10"/>
    <mergeCell ref="A4:K4"/>
    <mergeCell ref="C12:D13"/>
    <mergeCell ref="H16:H17"/>
    <mergeCell ref="E12:F13"/>
    <mergeCell ref="I18:J19"/>
    <mergeCell ref="I12:J13"/>
    <mergeCell ref="H18:H19"/>
    <mergeCell ref="C18:D19"/>
    <mergeCell ref="E18:F19"/>
    <mergeCell ref="G18:G19"/>
    <mergeCell ref="K18:K19"/>
    <mergeCell ref="K6:K10"/>
    <mergeCell ref="A6:B10"/>
    <mergeCell ref="C6:F7"/>
    <mergeCell ref="G6:H7"/>
    <mergeCell ref="A18:B19"/>
    <mergeCell ref="I16:J17"/>
    <mergeCell ref="K16:K17"/>
    <mergeCell ref="G12:G13"/>
    <mergeCell ref="H12:H13"/>
    <mergeCell ref="G20:G21"/>
    <mergeCell ref="K12:K13"/>
    <mergeCell ref="A14:B15"/>
    <mergeCell ref="C14:D15"/>
    <mergeCell ref="E14:F15"/>
    <mergeCell ref="G14:G15"/>
    <mergeCell ref="H14:H15"/>
    <mergeCell ref="I14:J15"/>
    <mergeCell ref="K14:K15"/>
    <mergeCell ref="A12:B13"/>
    <mergeCell ref="H20:H21"/>
    <mergeCell ref="I20:J21"/>
    <mergeCell ref="K20:K21"/>
    <mergeCell ref="A11:B11"/>
    <mergeCell ref="C11:D11"/>
    <mergeCell ref="E11:F11"/>
    <mergeCell ref="I11:J11"/>
    <mergeCell ref="A20:B21"/>
    <mergeCell ref="C20:D21"/>
    <mergeCell ref="E20:F21"/>
    <mergeCell ref="I22:J22"/>
    <mergeCell ref="A22:B22"/>
    <mergeCell ref="C22:D22"/>
    <mergeCell ref="E22:F22"/>
    <mergeCell ref="A16:B17"/>
    <mergeCell ref="C16:D17"/>
    <mergeCell ref="E16:F17"/>
    <mergeCell ref="G16:G17"/>
    <mergeCell ref="A27:B31"/>
    <mergeCell ref="E29:F31"/>
    <mergeCell ref="G29:G31"/>
    <mergeCell ref="H29:H31"/>
    <mergeCell ref="C27:F28"/>
    <mergeCell ref="G27:H28"/>
    <mergeCell ref="I27:J31"/>
    <mergeCell ref="K27:K31"/>
    <mergeCell ref="C29:D31"/>
    <mergeCell ref="G39:G40"/>
    <mergeCell ref="E32:F32"/>
    <mergeCell ref="I32:J32"/>
    <mergeCell ref="K33:K34"/>
    <mergeCell ref="K37:K38"/>
    <mergeCell ref="G37:G38"/>
    <mergeCell ref="H41:H42"/>
    <mergeCell ref="I41:J42"/>
    <mergeCell ref="H35:H36"/>
    <mergeCell ref="I35:J36"/>
    <mergeCell ref="H37:H38"/>
    <mergeCell ref="I37:J38"/>
    <mergeCell ref="A35:B36"/>
    <mergeCell ref="C35:D36"/>
    <mergeCell ref="E35:F36"/>
    <mergeCell ref="G35:G36"/>
    <mergeCell ref="A41:B42"/>
    <mergeCell ref="C41:D42"/>
    <mergeCell ref="E41:F42"/>
    <mergeCell ref="G41:G42"/>
    <mergeCell ref="A32:B32"/>
    <mergeCell ref="C32:D32"/>
    <mergeCell ref="K41:K42"/>
    <mergeCell ref="A33:B34"/>
    <mergeCell ref="C33:D34"/>
    <mergeCell ref="E33:F34"/>
    <mergeCell ref="G33:G34"/>
    <mergeCell ref="H33:H34"/>
    <mergeCell ref="I33:J34"/>
    <mergeCell ref="E37:F38"/>
    <mergeCell ref="A43:B43"/>
    <mergeCell ref="C43:D43"/>
    <mergeCell ref="E43:F43"/>
    <mergeCell ref="I43:J43"/>
    <mergeCell ref="A25:K25"/>
    <mergeCell ref="H39:H40"/>
    <mergeCell ref="I39:J40"/>
    <mergeCell ref="K39:K40"/>
    <mergeCell ref="A39:B40"/>
    <mergeCell ref="C39:D40"/>
    <mergeCell ref="E39:F40"/>
    <mergeCell ref="K35:K36"/>
    <mergeCell ref="A37:B38"/>
    <mergeCell ref="C37:D38"/>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N18"/>
  <sheetViews>
    <sheetView workbookViewId="0" topLeftCell="A1">
      <selection activeCell="A2" sqref="A2:N2"/>
    </sheetView>
  </sheetViews>
  <sheetFormatPr defaultColWidth="9.00390625" defaultRowHeight="13.5"/>
  <cols>
    <col min="1" max="1" width="5.625" style="2" customWidth="1"/>
    <col min="2" max="2" width="7.875" style="2" customWidth="1"/>
    <col min="3" max="3" width="8.75390625" style="2" customWidth="1"/>
    <col min="4" max="4" width="7.75390625" style="2" customWidth="1"/>
    <col min="5" max="5" width="2.625" style="2" customWidth="1"/>
    <col min="6" max="6" width="5.25390625" style="2" customWidth="1"/>
    <col min="7" max="7" width="8.625" style="2" customWidth="1"/>
    <col min="8" max="8" width="5.25390625" style="2" customWidth="1"/>
    <col min="9" max="9" width="3.50390625" style="2" customWidth="1"/>
    <col min="10" max="10" width="8.625" style="2" customWidth="1"/>
    <col min="11" max="11" width="7.00390625" style="2" customWidth="1"/>
    <col min="12" max="12" width="1.75390625" style="2" customWidth="1"/>
    <col min="13" max="13" width="8.625" style="2" customWidth="1"/>
    <col min="14" max="14" width="8.75390625" style="2" customWidth="1"/>
  </cols>
  <sheetData>
    <row r="1" spans="1:14" ht="32.25" customHeight="1">
      <c r="A1" s="23"/>
      <c r="B1" s="15"/>
      <c r="C1" s="15"/>
      <c r="D1" s="15"/>
      <c r="E1" s="15"/>
      <c r="F1" s="15"/>
      <c r="G1" s="15"/>
      <c r="H1" s="15"/>
      <c r="I1" s="15"/>
      <c r="J1" s="15"/>
      <c r="K1" s="15"/>
      <c r="L1" s="15"/>
      <c r="M1" s="15"/>
      <c r="N1" s="15"/>
    </row>
    <row r="2" spans="1:14" ht="50.25" customHeight="1">
      <c r="A2" s="253" t="s">
        <v>62</v>
      </c>
      <c r="B2" s="253"/>
      <c r="C2" s="253"/>
      <c r="D2" s="253"/>
      <c r="E2" s="253"/>
      <c r="F2" s="253"/>
      <c r="G2" s="253"/>
      <c r="H2" s="253"/>
      <c r="I2" s="253"/>
      <c r="J2" s="253"/>
      <c r="K2" s="253"/>
      <c r="L2" s="253"/>
      <c r="M2" s="253"/>
      <c r="N2" s="253"/>
    </row>
    <row r="3" spans="1:14" ht="16.5" customHeight="1" thickBot="1">
      <c r="A3" s="15"/>
      <c r="B3" s="15"/>
      <c r="C3" s="15"/>
      <c r="D3" s="15"/>
      <c r="E3" s="15"/>
      <c r="F3" s="15"/>
      <c r="G3" s="15"/>
      <c r="H3" s="15"/>
      <c r="I3" s="15"/>
      <c r="J3" s="15"/>
      <c r="K3" s="15"/>
      <c r="L3" s="15"/>
      <c r="M3" s="15"/>
      <c r="N3" s="45" t="s">
        <v>63</v>
      </c>
    </row>
    <row r="4" spans="1:14" ht="18" customHeight="1">
      <c r="A4" s="100" t="s">
        <v>64</v>
      </c>
      <c r="B4" s="101"/>
      <c r="C4" s="70" t="s">
        <v>65</v>
      </c>
      <c r="D4" s="71"/>
      <c r="E4" s="71"/>
      <c r="F4" s="71"/>
      <c r="G4" s="71" t="s">
        <v>66</v>
      </c>
      <c r="H4" s="71"/>
      <c r="I4" s="71"/>
      <c r="J4" s="71"/>
      <c r="K4" s="71"/>
      <c r="L4" s="71"/>
      <c r="M4" s="71"/>
      <c r="N4" s="72" t="s">
        <v>78</v>
      </c>
    </row>
    <row r="5" spans="1:14" ht="24" customHeight="1">
      <c r="A5" s="102"/>
      <c r="B5" s="103"/>
      <c r="C5" s="46" t="s">
        <v>67</v>
      </c>
      <c r="D5" s="47" t="s">
        <v>79</v>
      </c>
      <c r="E5" s="129" t="s">
        <v>68</v>
      </c>
      <c r="F5" s="130"/>
      <c r="G5" s="49" t="s">
        <v>69</v>
      </c>
      <c r="H5" s="74" t="s">
        <v>70</v>
      </c>
      <c r="I5" s="74"/>
      <c r="J5" s="49" t="s">
        <v>71</v>
      </c>
      <c r="K5" s="74" t="s">
        <v>72</v>
      </c>
      <c r="L5" s="74"/>
      <c r="M5" s="49" t="s">
        <v>73</v>
      </c>
      <c r="N5" s="73"/>
    </row>
    <row r="6" spans="1:14" ht="6" customHeight="1">
      <c r="A6" s="76"/>
      <c r="B6" s="77"/>
      <c r="C6" s="53"/>
      <c r="D6" s="53"/>
      <c r="E6" s="128"/>
      <c r="F6" s="128"/>
      <c r="G6" s="53"/>
      <c r="H6" s="128"/>
      <c r="I6" s="203"/>
      <c r="J6" s="53"/>
      <c r="K6" s="128"/>
      <c r="L6" s="203"/>
      <c r="M6" s="53"/>
      <c r="N6" s="53"/>
    </row>
    <row r="7" spans="1:14" ht="17.25" customHeight="1">
      <c r="A7" s="125" t="s">
        <v>74</v>
      </c>
      <c r="B7" s="126"/>
      <c r="C7" s="53">
        <v>1384</v>
      </c>
      <c r="D7" s="53">
        <v>48</v>
      </c>
      <c r="E7" s="128">
        <v>184</v>
      </c>
      <c r="F7" s="128"/>
      <c r="G7" s="53">
        <v>125301</v>
      </c>
      <c r="H7" s="128">
        <v>35559</v>
      </c>
      <c r="I7" s="203"/>
      <c r="J7" s="53">
        <v>29396</v>
      </c>
      <c r="K7" s="128">
        <v>59632</v>
      </c>
      <c r="L7" s="203"/>
      <c r="M7" s="53">
        <v>714</v>
      </c>
      <c r="N7" s="53">
        <v>23616</v>
      </c>
    </row>
    <row r="8" spans="1:14" ht="17.25" customHeight="1">
      <c r="A8" s="125"/>
      <c r="B8" s="126"/>
      <c r="C8" s="53"/>
      <c r="D8" s="53"/>
      <c r="E8" s="128"/>
      <c r="F8" s="128"/>
      <c r="G8" s="55">
        <v>619</v>
      </c>
      <c r="H8" s="127"/>
      <c r="I8" s="127"/>
      <c r="J8" s="55"/>
      <c r="K8" s="127"/>
      <c r="L8" s="127"/>
      <c r="M8" s="55">
        <v>619</v>
      </c>
      <c r="N8" s="53"/>
    </row>
    <row r="9" spans="1:14" ht="17.25" customHeight="1">
      <c r="A9" s="125" t="s">
        <v>80</v>
      </c>
      <c r="B9" s="126"/>
      <c r="C9" s="53">
        <v>1383</v>
      </c>
      <c r="D9" s="53">
        <v>51</v>
      </c>
      <c r="E9" s="128">
        <v>192</v>
      </c>
      <c r="F9" s="128"/>
      <c r="G9" s="53">
        <v>125498</v>
      </c>
      <c r="H9" s="128">
        <v>35590</v>
      </c>
      <c r="I9" s="203"/>
      <c r="J9" s="53">
        <v>29502</v>
      </c>
      <c r="K9" s="128">
        <v>59692</v>
      </c>
      <c r="L9" s="203"/>
      <c r="M9" s="53">
        <v>714</v>
      </c>
      <c r="N9" s="53">
        <v>29523</v>
      </c>
    </row>
    <row r="10" spans="1:14" ht="17.25" customHeight="1">
      <c r="A10" s="125"/>
      <c r="B10" s="126"/>
      <c r="C10" s="53"/>
      <c r="D10" s="53"/>
      <c r="E10" s="128"/>
      <c r="F10" s="128"/>
      <c r="G10" s="55">
        <v>624</v>
      </c>
      <c r="H10" s="127"/>
      <c r="I10" s="127"/>
      <c r="J10" s="55"/>
      <c r="K10" s="127"/>
      <c r="L10" s="127"/>
      <c r="M10" s="55">
        <v>624</v>
      </c>
      <c r="N10" s="53"/>
    </row>
    <row r="11" spans="1:14" ht="17.25" customHeight="1">
      <c r="A11" s="125" t="s">
        <v>81</v>
      </c>
      <c r="B11" s="126"/>
      <c r="C11" s="53">
        <v>1394</v>
      </c>
      <c r="D11" s="53">
        <v>53</v>
      </c>
      <c r="E11" s="128">
        <v>198</v>
      </c>
      <c r="F11" s="128"/>
      <c r="G11" s="53">
        <v>127444</v>
      </c>
      <c r="H11" s="128">
        <v>36612</v>
      </c>
      <c r="I11" s="203"/>
      <c r="J11" s="53">
        <v>29776</v>
      </c>
      <c r="K11" s="128">
        <v>60342</v>
      </c>
      <c r="L11" s="203"/>
      <c r="M11" s="53">
        <v>714</v>
      </c>
      <c r="N11" s="53">
        <v>27583</v>
      </c>
    </row>
    <row r="12" spans="1:14" ht="17.25" customHeight="1">
      <c r="A12" s="125"/>
      <c r="B12" s="126"/>
      <c r="C12" s="53"/>
      <c r="D12" s="53"/>
      <c r="E12" s="128"/>
      <c r="F12" s="128"/>
      <c r="G12" s="55">
        <v>624</v>
      </c>
      <c r="H12" s="127"/>
      <c r="I12" s="127"/>
      <c r="J12" s="55"/>
      <c r="K12" s="127"/>
      <c r="L12" s="127"/>
      <c r="M12" s="55">
        <v>624</v>
      </c>
      <c r="N12" s="53"/>
    </row>
    <row r="13" spans="1:14" s="44" customFormat="1" ht="17.25" customHeight="1">
      <c r="A13" s="125" t="s">
        <v>82</v>
      </c>
      <c r="B13" s="126"/>
      <c r="C13" s="53">
        <v>1396</v>
      </c>
      <c r="D13" s="53">
        <v>54</v>
      </c>
      <c r="E13" s="128">
        <v>198</v>
      </c>
      <c r="F13" s="128"/>
      <c r="G13" s="53">
        <v>128960</v>
      </c>
      <c r="H13" s="128">
        <v>36744</v>
      </c>
      <c r="I13" s="203"/>
      <c r="J13" s="53">
        <v>30712</v>
      </c>
      <c r="K13" s="128">
        <v>60790</v>
      </c>
      <c r="L13" s="203"/>
      <c r="M13" s="53">
        <v>714</v>
      </c>
      <c r="N13" s="53">
        <v>34152</v>
      </c>
    </row>
    <row r="14" spans="1:14" s="44" customFormat="1" ht="17.25" customHeight="1">
      <c r="A14" s="125"/>
      <c r="B14" s="126"/>
      <c r="C14" s="53"/>
      <c r="D14" s="53"/>
      <c r="E14" s="128"/>
      <c r="F14" s="128"/>
      <c r="G14" s="55">
        <v>624</v>
      </c>
      <c r="H14" s="127"/>
      <c r="I14" s="127"/>
      <c r="J14" s="55"/>
      <c r="K14" s="127"/>
      <c r="L14" s="127"/>
      <c r="M14" s="55">
        <v>624</v>
      </c>
      <c r="N14" s="53"/>
    </row>
    <row r="15" spans="1:14" ht="17.25" customHeight="1">
      <c r="A15" s="98" t="s">
        <v>48</v>
      </c>
      <c r="B15" s="99"/>
      <c r="C15" s="56">
        <v>1412</v>
      </c>
      <c r="D15" s="56">
        <v>54</v>
      </c>
      <c r="E15" s="97">
        <v>203</v>
      </c>
      <c r="F15" s="97"/>
      <c r="G15" s="56">
        <f>H15+J15+K15+M15</f>
        <v>129712</v>
      </c>
      <c r="H15" s="97">
        <v>36913</v>
      </c>
      <c r="I15" s="172"/>
      <c r="J15" s="56">
        <v>31015</v>
      </c>
      <c r="K15" s="97">
        <v>61070</v>
      </c>
      <c r="L15" s="172"/>
      <c r="M15" s="56">
        <v>714</v>
      </c>
      <c r="N15" s="56">
        <v>39280</v>
      </c>
    </row>
    <row r="16" spans="1:14" ht="17.25" customHeight="1">
      <c r="A16" s="98"/>
      <c r="B16" s="99"/>
      <c r="C16" s="57"/>
      <c r="D16" s="57"/>
      <c r="E16" s="131"/>
      <c r="F16" s="131"/>
      <c r="G16" s="58">
        <v>624</v>
      </c>
      <c r="H16" s="75"/>
      <c r="I16" s="75"/>
      <c r="J16" s="59"/>
      <c r="K16" s="75"/>
      <c r="L16" s="75"/>
      <c r="M16" s="58">
        <v>624</v>
      </c>
      <c r="N16" s="57"/>
    </row>
    <row r="17" spans="1:14" ht="6" customHeight="1" thickBot="1">
      <c r="A17" s="78"/>
      <c r="B17" s="51"/>
      <c r="C17" s="61"/>
      <c r="D17" s="61"/>
      <c r="E17" s="52"/>
      <c r="F17" s="52"/>
      <c r="G17" s="61"/>
      <c r="H17" s="52"/>
      <c r="I17" s="34"/>
      <c r="J17" s="61"/>
      <c r="K17" s="52"/>
      <c r="L17" s="34"/>
      <c r="M17" s="61"/>
      <c r="N17" s="61"/>
    </row>
    <row r="18" spans="1:14" ht="18" customHeight="1">
      <c r="A18" s="14" t="s">
        <v>77</v>
      </c>
      <c r="B18" s="15"/>
      <c r="C18" s="15"/>
      <c r="D18" s="15"/>
      <c r="E18" s="15"/>
      <c r="F18" s="15"/>
      <c r="G18" s="15"/>
      <c r="H18" s="15"/>
      <c r="I18" s="15"/>
      <c r="J18" s="15"/>
      <c r="K18" s="15"/>
      <c r="L18" s="15"/>
      <c r="M18" s="15"/>
      <c r="N18" s="15"/>
    </row>
  </sheetData>
  <mergeCells count="51">
    <mergeCell ref="A17:B17"/>
    <mergeCell ref="E17:F17"/>
    <mergeCell ref="H17:I17"/>
    <mergeCell ref="K17:L17"/>
    <mergeCell ref="A6:B6"/>
    <mergeCell ref="E6:F6"/>
    <mergeCell ref="H6:I6"/>
    <mergeCell ref="K6:L6"/>
    <mergeCell ref="H15:I15"/>
    <mergeCell ref="K15:L15"/>
    <mergeCell ref="H16:I16"/>
    <mergeCell ref="K16:L16"/>
    <mergeCell ref="K9:L9"/>
    <mergeCell ref="E9:F9"/>
    <mergeCell ref="K8:L8"/>
    <mergeCell ref="H7:I7"/>
    <mergeCell ref="K7:L7"/>
    <mergeCell ref="E7:F7"/>
    <mergeCell ref="H5:I5"/>
    <mergeCell ref="K5:L5"/>
    <mergeCell ref="K14:L14"/>
    <mergeCell ref="H13:I13"/>
    <mergeCell ref="K13:L13"/>
    <mergeCell ref="K12:L12"/>
    <mergeCell ref="H11:I11"/>
    <mergeCell ref="K11:L11"/>
    <mergeCell ref="K10:L10"/>
    <mergeCell ref="H9:I9"/>
    <mergeCell ref="E16:F16"/>
    <mergeCell ref="E15:F15"/>
    <mergeCell ref="A2:N2"/>
    <mergeCell ref="A15:B16"/>
    <mergeCell ref="A7:B8"/>
    <mergeCell ref="A9:B10"/>
    <mergeCell ref="A4:B5"/>
    <mergeCell ref="C4:F4"/>
    <mergeCell ref="N4:N5"/>
    <mergeCell ref="G4:M4"/>
    <mergeCell ref="E5:F5"/>
    <mergeCell ref="E14:F14"/>
    <mergeCell ref="E12:F12"/>
    <mergeCell ref="E10:F10"/>
    <mergeCell ref="E13:F13"/>
    <mergeCell ref="E11:F11"/>
    <mergeCell ref="A11:B12"/>
    <mergeCell ref="A13:B14"/>
    <mergeCell ref="H14:I14"/>
    <mergeCell ref="E8:F8"/>
    <mergeCell ref="H12:I12"/>
    <mergeCell ref="H10:I10"/>
    <mergeCell ref="H8:I8"/>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U73"/>
  <sheetViews>
    <sheetView workbookViewId="0" topLeftCell="A1">
      <pane xSplit="3" ySplit="5" topLeftCell="D6" activePane="bottomRight" state="frozen"/>
      <selection pane="topLeft" activeCell="A1" sqref="A1"/>
      <selection pane="topRight" activeCell="D1" sqref="D1"/>
      <selection pane="bottomLeft" activeCell="A6" sqref="A6"/>
      <selection pane="bottomRight" activeCell="A1" sqref="A1:B1"/>
    </sheetView>
  </sheetViews>
  <sheetFormatPr defaultColWidth="9.00390625" defaultRowHeight="13.5"/>
  <cols>
    <col min="1" max="1" width="0.5" style="0" customWidth="1"/>
    <col min="2" max="2" width="18.125" style="0" customWidth="1"/>
    <col min="3" max="3" width="0.5" style="0" customWidth="1"/>
    <col min="4" max="4" width="8.625" style="0" customWidth="1"/>
    <col min="5" max="5" width="9.75390625" style="0" customWidth="1"/>
    <col min="6" max="6" width="7.625" style="0" customWidth="1"/>
    <col min="7" max="7" width="9.75390625" style="0" customWidth="1"/>
    <col min="8" max="8" width="7.625" style="0" customWidth="1"/>
    <col min="9" max="9" width="9.75390625" style="0" customWidth="1"/>
    <col min="10" max="10" width="7.625" style="0" customWidth="1"/>
    <col min="11" max="11" width="9.75390625" style="0" customWidth="1"/>
    <col min="12" max="12" width="7.625" style="63" customWidth="1"/>
    <col min="13" max="13" width="9.75390625" style="0" customWidth="1"/>
    <col min="14" max="14" width="7.625" style="0" customWidth="1"/>
    <col min="15" max="15" width="9.75390625" style="0" customWidth="1"/>
    <col min="16" max="16" width="7.625" style="0" customWidth="1"/>
    <col min="17" max="17" width="9.75390625" style="0" customWidth="1"/>
    <col min="18" max="18" width="7.625" style="0" customWidth="1"/>
    <col min="19" max="19" width="9.75390625" style="0" customWidth="1"/>
    <col min="20" max="20" width="7.625" style="63" customWidth="1"/>
    <col min="21" max="21" width="9.75390625" style="63" customWidth="1"/>
    <col min="22" max="22" width="9.00390625" style="63" customWidth="1"/>
  </cols>
  <sheetData>
    <row r="1" spans="1:21" ht="30" customHeight="1">
      <c r="A1" s="251"/>
      <c r="B1" s="251"/>
      <c r="U1" s="64"/>
    </row>
    <row r="2" spans="1:11" ht="45" customHeight="1">
      <c r="A2" s="271" t="s">
        <v>83</v>
      </c>
      <c r="B2" s="271"/>
      <c r="C2" s="271"/>
      <c r="D2" s="271"/>
      <c r="E2" s="271"/>
      <c r="F2" s="271"/>
      <c r="G2" s="271"/>
      <c r="H2" s="271"/>
      <c r="I2" s="271"/>
      <c r="J2" s="271"/>
      <c r="K2" s="271"/>
    </row>
    <row r="3" spans="1:21" ht="16.5" customHeight="1" thickBot="1">
      <c r="A3" s="65"/>
      <c r="B3" s="65"/>
      <c r="C3" s="65"/>
      <c r="D3" s="65"/>
      <c r="E3" s="65"/>
      <c r="F3" s="65"/>
      <c r="G3" s="65"/>
      <c r="H3" s="65"/>
      <c r="I3" s="65"/>
      <c r="J3" s="65"/>
      <c r="K3" s="65"/>
      <c r="L3" s="4"/>
      <c r="M3" s="65"/>
      <c r="N3" s="65"/>
      <c r="O3" s="65"/>
      <c r="P3" s="65"/>
      <c r="Q3" s="65"/>
      <c r="R3" s="65"/>
      <c r="S3" s="65"/>
      <c r="T3" s="4"/>
      <c r="U3" s="11" t="s">
        <v>84</v>
      </c>
    </row>
    <row r="4" spans="1:21" ht="15.75" customHeight="1">
      <c r="A4" s="272" t="s">
        <v>85</v>
      </c>
      <c r="B4" s="273"/>
      <c r="C4" s="258"/>
      <c r="D4" s="277" t="s">
        <v>86</v>
      </c>
      <c r="E4" s="277"/>
      <c r="F4" s="71" t="s">
        <v>87</v>
      </c>
      <c r="G4" s="71"/>
      <c r="H4" s="71" t="s">
        <v>88</v>
      </c>
      <c r="I4" s="71"/>
      <c r="J4" s="71" t="s">
        <v>89</v>
      </c>
      <c r="K4" s="269"/>
      <c r="L4" s="70" t="s">
        <v>90</v>
      </c>
      <c r="M4" s="71"/>
      <c r="N4" s="71" t="s">
        <v>91</v>
      </c>
      <c r="O4" s="71"/>
      <c r="P4" s="71" t="s">
        <v>92</v>
      </c>
      <c r="Q4" s="71"/>
      <c r="R4" s="71" t="s">
        <v>93</v>
      </c>
      <c r="S4" s="71"/>
      <c r="T4" s="71" t="s">
        <v>94</v>
      </c>
      <c r="U4" s="269"/>
    </row>
    <row r="5" spans="1:21" ht="15.75" customHeight="1">
      <c r="A5" s="274"/>
      <c r="B5" s="275"/>
      <c r="C5" s="276"/>
      <c r="D5" s="69" t="s">
        <v>95</v>
      </c>
      <c r="E5" s="69" t="s">
        <v>96</v>
      </c>
      <c r="F5" s="67" t="s">
        <v>95</v>
      </c>
      <c r="G5" s="67" t="s">
        <v>96</v>
      </c>
      <c r="H5" s="67" t="s">
        <v>95</v>
      </c>
      <c r="I5" s="67" t="s">
        <v>96</v>
      </c>
      <c r="J5" s="67" t="s">
        <v>95</v>
      </c>
      <c r="K5" s="68" t="s">
        <v>96</v>
      </c>
      <c r="L5" s="66" t="s">
        <v>95</v>
      </c>
      <c r="M5" s="67" t="s">
        <v>96</v>
      </c>
      <c r="N5" s="67" t="s">
        <v>95</v>
      </c>
      <c r="O5" s="67" t="s">
        <v>96</v>
      </c>
      <c r="P5" s="67" t="s">
        <v>95</v>
      </c>
      <c r="Q5" s="67" t="s">
        <v>96</v>
      </c>
      <c r="R5" s="67" t="s">
        <v>95</v>
      </c>
      <c r="S5" s="67" t="s">
        <v>96</v>
      </c>
      <c r="T5" s="67" t="s">
        <v>95</v>
      </c>
      <c r="U5" s="68" t="s">
        <v>96</v>
      </c>
    </row>
    <row r="6" spans="1:21" ht="6" customHeight="1">
      <c r="A6" s="4"/>
      <c r="B6" s="4"/>
      <c r="C6" s="4"/>
      <c r="D6" s="79"/>
      <c r="E6" s="80"/>
      <c r="F6" s="4"/>
      <c r="G6" s="4"/>
      <c r="H6" s="4"/>
      <c r="I6" s="4"/>
      <c r="J6" s="4"/>
      <c r="K6" s="4"/>
      <c r="L6" s="4"/>
      <c r="M6" s="4"/>
      <c r="N6" s="4"/>
      <c r="O6" s="4"/>
      <c r="P6" s="4"/>
      <c r="Q6" s="4"/>
      <c r="R6" s="4"/>
      <c r="S6" s="4"/>
      <c r="T6" s="4"/>
      <c r="U6" s="4"/>
    </row>
    <row r="7" spans="1:21" ht="22.5" customHeight="1">
      <c r="A7" s="4"/>
      <c r="B7" s="20" t="s">
        <v>97</v>
      </c>
      <c r="C7" s="6"/>
      <c r="D7" s="81">
        <f>F7+H7+J7+L7+N7+P7+R7+T7+D17+F17+H17+J17+L17+N17+P17+R17+T17+D27+F27+H27+J27+L27+N27+P27+R27+T27+D37+F37+H37+J37+L37+N37+P37+R37+T37+D47+F47+H47+J47+L47</f>
        <v>5393</v>
      </c>
      <c r="E7" s="82">
        <f>G7+I7+K7+M7+O7+Q7+S7+U7+E17+G17+I17+K17+M17+O17+Q17+S17+U17+E27+G27+I27+K27+M27+O27+Q27+S27+U27+E37+G37+I37+K37+M37+O37+Q37+S37+U37+E47+G47+I47+K47+M47</f>
        <v>181131</v>
      </c>
      <c r="F7" s="83">
        <v>146</v>
      </c>
      <c r="G7" s="83">
        <v>5404</v>
      </c>
      <c r="H7" s="83">
        <v>164</v>
      </c>
      <c r="I7" s="83">
        <v>4250</v>
      </c>
      <c r="J7" s="83">
        <v>154</v>
      </c>
      <c r="K7" s="83">
        <v>3831</v>
      </c>
      <c r="L7" s="83">
        <v>227</v>
      </c>
      <c r="M7" s="83">
        <v>9508</v>
      </c>
      <c r="N7" s="83">
        <v>130</v>
      </c>
      <c r="O7" s="83">
        <v>4137</v>
      </c>
      <c r="P7" s="83">
        <v>117</v>
      </c>
      <c r="Q7" s="83">
        <v>4238</v>
      </c>
      <c r="R7" s="83">
        <v>79</v>
      </c>
      <c r="S7" s="83">
        <v>5825</v>
      </c>
      <c r="T7" s="83">
        <v>106</v>
      </c>
      <c r="U7" s="83">
        <v>2529</v>
      </c>
    </row>
    <row r="8" spans="1:21" ht="22.5" customHeight="1">
      <c r="A8" s="4"/>
      <c r="B8" s="20" t="s">
        <v>98</v>
      </c>
      <c r="C8" s="6"/>
      <c r="D8" s="81">
        <f>F8+H8+J8+L8+N8+P8+R8+T8+D18+F18+H18+J18+L18+N18+P18+R18+T18+D28+F28+H28+J28+L28+N28+P28+R28+T28+D38+F38+H38+J38+L38+N38+P38+R38+T38+D48+F48+H48+J48+L48</f>
        <v>113781</v>
      </c>
      <c r="E8" s="82">
        <f>G8+I8+K8+M8+O8+Q8+S8+U8+E18+G18+I18+K18+M18+O18+Q18+S18+U18+E28+G28+I28+K28+M28+O28+Q28+S28+U28+E38+G38+I38+K38+M38+O38+Q38+S38+U38+E48+G48+I48+K48+M48</f>
        <v>2197286</v>
      </c>
      <c r="F8" s="83">
        <v>6146</v>
      </c>
      <c r="G8" s="83">
        <v>112150</v>
      </c>
      <c r="H8" s="83">
        <v>4220</v>
      </c>
      <c r="I8" s="83">
        <v>69212</v>
      </c>
      <c r="J8" s="83">
        <v>5652</v>
      </c>
      <c r="K8" s="83">
        <v>108406</v>
      </c>
      <c r="L8" s="83">
        <v>6274</v>
      </c>
      <c r="M8" s="83">
        <v>123196</v>
      </c>
      <c r="N8" s="83">
        <v>4644</v>
      </c>
      <c r="O8" s="83">
        <v>131221</v>
      </c>
      <c r="P8" s="83">
        <v>4427</v>
      </c>
      <c r="Q8" s="83">
        <v>70121</v>
      </c>
      <c r="R8" s="83">
        <v>3389</v>
      </c>
      <c r="S8" s="83">
        <v>53135</v>
      </c>
      <c r="T8" s="83">
        <v>4155</v>
      </c>
      <c r="U8" s="83">
        <v>76080</v>
      </c>
    </row>
    <row r="9" spans="1:21" ht="22.5" customHeight="1">
      <c r="A9" s="4"/>
      <c r="B9" s="40" t="s">
        <v>99</v>
      </c>
      <c r="C9" s="12"/>
      <c r="D9" s="81">
        <f>SUM(D7:D8)</f>
        <v>119174</v>
      </c>
      <c r="E9" s="82">
        <f>SUM(E7:E8)</f>
        <v>2378417</v>
      </c>
      <c r="F9" s="82">
        <v>6292</v>
      </c>
      <c r="G9" s="82">
        <v>117554</v>
      </c>
      <c r="H9" s="82">
        <v>4384</v>
      </c>
      <c r="I9" s="82">
        <v>73462</v>
      </c>
      <c r="J9" s="82">
        <v>5806</v>
      </c>
      <c r="K9" s="82">
        <v>112237</v>
      </c>
      <c r="L9" s="82">
        <v>6501</v>
      </c>
      <c r="M9" s="82">
        <v>132704</v>
      </c>
      <c r="N9" s="82">
        <v>4774</v>
      </c>
      <c r="O9" s="82">
        <v>135358</v>
      </c>
      <c r="P9" s="82">
        <v>4544</v>
      </c>
      <c r="Q9" s="82">
        <v>74359</v>
      </c>
      <c r="R9" s="82">
        <v>3468</v>
      </c>
      <c r="S9" s="82">
        <v>58960</v>
      </c>
      <c r="T9" s="82">
        <v>4261</v>
      </c>
      <c r="U9" s="82">
        <v>78609</v>
      </c>
    </row>
    <row r="10" spans="1:21" ht="6" customHeight="1" thickBot="1">
      <c r="A10" s="7"/>
      <c r="B10" s="7"/>
      <c r="C10" s="7"/>
      <c r="D10" s="84"/>
      <c r="E10" s="7"/>
      <c r="F10" s="7"/>
      <c r="G10" s="7"/>
      <c r="H10" s="7"/>
      <c r="I10" s="7"/>
      <c r="J10" s="7"/>
      <c r="K10" s="7"/>
      <c r="L10" s="7"/>
      <c r="M10" s="7"/>
      <c r="N10" s="7"/>
      <c r="O10" s="7"/>
      <c r="P10" s="7"/>
      <c r="Q10" s="7"/>
      <c r="R10" s="7"/>
      <c r="S10" s="7"/>
      <c r="T10" s="7"/>
      <c r="U10" s="7"/>
    </row>
    <row r="11" spans="1:21" ht="17.25" customHeight="1">
      <c r="A11" s="4"/>
      <c r="B11" s="4"/>
      <c r="C11" s="4"/>
      <c r="D11" s="4"/>
      <c r="E11" s="4"/>
      <c r="F11" s="4"/>
      <c r="G11" s="4"/>
      <c r="H11" s="4"/>
      <c r="I11" s="4"/>
      <c r="J11" s="4"/>
      <c r="K11" s="4"/>
      <c r="L11" s="4"/>
      <c r="M11" s="4"/>
      <c r="N11" s="4"/>
      <c r="O11" s="4"/>
      <c r="P11" s="4"/>
      <c r="Q11" s="4"/>
      <c r="R11" s="4"/>
      <c r="S11" s="4"/>
      <c r="T11" s="4"/>
      <c r="U11" s="4"/>
    </row>
    <row r="12" spans="1:21" ht="12" customHeight="1">
      <c r="A12" s="4"/>
      <c r="B12" s="4"/>
      <c r="C12" s="4"/>
      <c r="D12" s="4"/>
      <c r="E12" s="4"/>
      <c r="F12" s="4"/>
      <c r="G12" s="4"/>
      <c r="H12" s="4"/>
      <c r="I12" s="4"/>
      <c r="J12" s="4"/>
      <c r="K12" s="4"/>
      <c r="L12" s="4"/>
      <c r="M12" s="4"/>
      <c r="N12" s="4"/>
      <c r="O12" s="4"/>
      <c r="P12" s="4"/>
      <c r="Q12" s="4"/>
      <c r="R12" s="4"/>
      <c r="S12" s="4"/>
      <c r="T12" s="4"/>
      <c r="U12" s="4"/>
    </row>
    <row r="13" spans="1:21" ht="12" customHeight="1" thickBot="1">
      <c r="A13" s="65"/>
      <c r="B13" s="65"/>
      <c r="C13" s="65"/>
      <c r="D13" s="65"/>
      <c r="E13" s="65"/>
      <c r="F13" s="65"/>
      <c r="G13" s="65"/>
      <c r="H13" s="65"/>
      <c r="I13" s="65"/>
      <c r="J13" s="65"/>
      <c r="K13" s="65"/>
      <c r="L13" s="4"/>
      <c r="M13" s="4"/>
      <c r="N13" s="65"/>
      <c r="O13" s="65"/>
      <c r="P13" s="65"/>
      <c r="Q13" s="65"/>
      <c r="R13" s="65"/>
      <c r="S13" s="65"/>
      <c r="T13" s="4"/>
      <c r="U13" s="4"/>
    </row>
    <row r="14" spans="1:21" ht="15.75" customHeight="1">
      <c r="A14" s="272" t="s">
        <v>85</v>
      </c>
      <c r="B14" s="273"/>
      <c r="C14" s="258"/>
      <c r="D14" s="71" t="s">
        <v>100</v>
      </c>
      <c r="E14" s="71"/>
      <c r="F14" s="71" t="s">
        <v>101</v>
      </c>
      <c r="G14" s="71"/>
      <c r="H14" s="71" t="s">
        <v>102</v>
      </c>
      <c r="I14" s="71"/>
      <c r="J14" s="71" t="s">
        <v>103</v>
      </c>
      <c r="K14" s="269"/>
      <c r="L14" s="70" t="s">
        <v>104</v>
      </c>
      <c r="M14" s="71"/>
      <c r="N14" s="71" t="s">
        <v>105</v>
      </c>
      <c r="O14" s="71"/>
      <c r="P14" s="71" t="s">
        <v>106</v>
      </c>
      <c r="Q14" s="71"/>
      <c r="R14" s="71" t="s">
        <v>107</v>
      </c>
      <c r="S14" s="71"/>
      <c r="T14" s="71" t="s">
        <v>108</v>
      </c>
      <c r="U14" s="269"/>
    </row>
    <row r="15" spans="1:21" ht="15.75" customHeight="1">
      <c r="A15" s="274"/>
      <c r="B15" s="275"/>
      <c r="C15" s="276"/>
      <c r="D15" s="67" t="s">
        <v>95</v>
      </c>
      <c r="E15" s="67" t="s">
        <v>96</v>
      </c>
      <c r="F15" s="67" t="s">
        <v>95</v>
      </c>
      <c r="G15" s="67" t="s">
        <v>96</v>
      </c>
      <c r="H15" s="67" t="s">
        <v>95</v>
      </c>
      <c r="I15" s="67" t="s">
        <v>96</v>
      </c>
      <c r="J15" s="67" t="s">
        <v>95</v>
      </c>
      <c r="K15" s="68" t="s">
        <v>96</v>
      </c>
      <c r="L15" s="66" t="s">
        <v>95</v>
      </c>
      <c r="M15" s="67" t="s">
        <v>96</v>
      </c>
      <c r="N15" s="67" t="s">
        <v>95</v>
      </c>
      <c r="O15" s="67" t="s">
        <v>96</v>
      </c>
      <c r="P15" s="67" t="s">
        <v>95</v>
      </c>
      <c r="Q15" s="67" t="s">
        <v>96</v>
      </c>
      <c r="R15" s="67" t="s">
        <v>95</v>
      </c>
      <c r="S15" s="67" t="s">
        <v>96</v>
      </c>
      <c r="T15" s="67" t="s">
        <v>95</v>
      </c>
      <c r="U15" s="68" t="s">
        <v>96</v>
      </c>
    </row>
    <row r="16" spans="1:21" ht="6" customHeight="1">
      <c r="A16" s="4"/>
      <c r="B16" s="4"/>
      <c r="C16" s="4"/>
      <c r="D16" s="16"/>
      <c r="E16" s="4"/>
      <c r="F16" s="4"/>
      <c r="G16" s="4"/>
      <c r="H16" s="4"/>
      <c r="I16" s="4"/>
      <c r="J16" s="4"/>
      <c r="K16" s="4"/>
      <c r="L16" s="4"/>
      <c r="M16" s="4"/>
      <c r="N16" s="4"/>
      <c r="O16" s="4"/>
      <c r="P16" s="4"/>
      <c r="Q16" s="4"/>
      <c r="R16" s="4"/>
      <c r="S16" s="4"/>
      <c r="T16" s="4"/>
      <c r="U16" s="4"/>
    </row>
    <row r="17" spans="1:21" ht="22.5" customHeight="1">
      <c r="A17" s="4"/>
      <c r="B17" s="20" t="s">
        <v>97</v>
      </c>
      <c r="C17" s="6"/>
      <c r="D17" s="85">
        <v>119</v>
      </c>
      <c r="E17" s="83">
        <v>4491</v>
      </c>
      <c r="F17" s="83">
        <v>115</v>
      </c>
      <c r="G17" s="83">
        <v>3331</v>
      </c>
      <c r="H17" s="83">
        <v>99</v>
      </c>
      <c r="I17" s="83">
        <v>3403</v>
      </c>
      <c r="J17" s="83">
        <v>94</v>
      </c>
      <c r="K17" s="83">
        <v>3272</v>
      </c>
      <c r="L17" s="83">
        <v>178</v>
      </c>
      <c r="M17" s="83">
        <v>6635</v>
      </c>
      <c r="N17" s="83">
        <v>102</v>
      </c>
      <c r="O17" s="83">
        <v>4109</v>
      </c>
      <c r="P17" s="83">
        <v>107</v>
      </c>
      <c r="Q17" s="83">
        <v>11205</v>
      </c>
      <c r="R17" s="83">
        <v>105</v>
      </c>
      <c r="S17" s="83">
        <v>2560</v>
      </c>
      <c r="T17" s="83">
        <v>107</v>
      </c>
      <c r="U17" s="83">
        <v>3493</v>
      </c>
    </row>
    <row r="18" spans="1:21" ht="22.5" customHeight="1">
      <c r="A18" s="4"/>
      <c r="B18" s="6" t="s">
        <v>98</v>
      </c>
      <c r="C18" s="6"/>
      <c r="D18" s="85">
        <v>4334</v>
      </c>
      <c r="E18" s="83">
        <v>77704</v>
      </c>
      <c r="F18" s="83">
        <v>2998</v>
      </c>
      <c r="G18" s="83">
        <v>66919</v>
      </c>
      <c r="H18" s="83">
        <v>2564</v>
      </c>
      <c r="I18" s="83">
        <v>53843</v>
      </c>
      <c r="J18" s="83">
        <v>2957</v>
      </c>
      <c r="K18" s="83">
        <v>62501</v>
      </c>
      <c r="L18" s="83">
        <v>5804</v>
      </c>
      <c r="M18" s="83">
        <v>138436</v>
      </c>
      <c r="N18" s="83">
        <v>2827</v>
      </c>
      <c r="O18" s="83">
        <v>58054</v>
      </c>
      <c r="P18" s="83">
        <v>3218</v>
      </c>
      <c r="Q18" s="83">
        <v>63555</v>
      </c>
      <c r="R18" s="83">
        <v>2127</v>
      </c>
      <c r="S18" s="83">
        <v>39092</v>
      </c>
      <c r="T18" s="83">
        <v>2598</v>
      </c>
      <c r="U18" s="83">
        <v>45501</v>
      </c>
    </row>
    <row r="19" spans="1:21" ht="22.5" customHeight="1">
      <c r="A19" s="4"/>
      <c r="B19" s="12" t="s">
        <v>99</v>
      </c>
      <c r="C19" s="6"/>
      <c r="D19" s="81">
        <v>4453</v>
      </c>
      <c r="E19" s="82">
        <v>82195</v>
      </c>
      <c r="F19" s="82">
        <v>3113</v>
      </c>
      <c r="G19" s="82">
        <v>70250</v>
      </c>
      <c r="H19" s="82">
        <v>2663</v>
      </c>
      <c r="I19" s="82">
        <v>57246</v>
      </c>
      <c r="J19" s="82">
        <v>3051</v>
      </c>
      <c r="K19" s="82">
        <v>65773</v>
      </c>
      <c r="L19" s="82">
        <v>5982</v>
      </c>
      <c r="M19" s="82">
        <v>145071</v>
      </c>
      <c r="N19" s="82">
        <v>2929</v>
      </c>
      <c r="O19" s="82">
        <v>62163</v>
      </c>
      <c r="P19" s="82">
        <v>3325</v>
      </c>
      <c r="Q19" s="82">
        <v>74760</v>
      </c>
      <c r="R19" s="82">
        <v>2232</v>
      </c>
      <c r="S19" s="82">
        <v>41652</v>
      </c>
      <c r="T19" s="82">
        <v>2705</v>
      </c>
      <c r="U19" s="82">
        <v>48994</v>
      </c>
    </row>
    <row r="20" spans="1:21" ht="6" customHeight="1" thickBot="1">
      <c r="A20" s="7"/>
      <c r="B20" s="7"/>
      <c r="C20" s="7"/>
      <c r="D20" s="86"/>
      <c r="E20" s="87"/>
      <c r="F20" s="87"/>
      <c r="G20" s="87"/>
      <c r="H20" s="87"/>
      <c r="I20" s="87"/>
      <c r="J20" s="87"/>
      <c r="K20" s="87"/>
      <c r="L20" s="87"/>
      <c r="M20" s="87"/>
      <c r="N20" s="87"/>
      <c r="O20" s="87"/>
      <c r="P20" s="87"/>
      <c r="Q20" s="87"/>
      <c r="R20" s="87"/>
      <c r="S20" s="87"/>
      <c r="T20" s="87"/>
      <c r="U20" s="87"/>
    </row>
    <row r="21" spans="1:21" ht="17.25" customHeight="1">
      <c r="A21" s="4"/>
      <c r="B21" s="4"/>
      <c r="C21" s="4"/>
      <c r="D21" s="4"/>
      <c r="E21" s="4"/>
      <c r="F21" s="4"/>
      <c r="G21" s="4"/>
      <c r="H21" s="4"/>
      <c r="I21" s="4"/>
      <c r="J21" s="4"/>
      <c r="K21" s="4"/>
      <c r="L21" s="4"/>
      <c r="M21" s="4"/>
      <c r="N21" s="4"/>
      <c r="O21" s="4"/>
      <c r="P21" s="4"/>
      <c r="Q21" s="4"/>
      <c r="R21" s="4"/>
      <c r="S21" s="4"/>
      <c r="T21" s="4"/>
      <c r="U21" s="4"/>
    </row>
    <row r="22" spans="1:21" ht="12" customHeight="1">
      <c r="A22" s="4"/>
      <c r="B22" s="4"/>
      <c r="C22" s="4"/>
      <c r="D22" s="4"/>
      <c r="E22" s="4"/>
      <c r="F22" s="4"/>
      <c r="G22" s="4"/>
      <c r="H22" s="4"/>
      <c r="I22" s="4"/>
      <c r="J22" s="4"/>
      <c r="K22" s="4"/>
      <c r="L22" s="4"/>
      <c r="M22" s="4"/>
      <c r="N22" s="4"/>
      <c r="O22" s="4"/>
      <c r="P22" s="4"/>
      <c r="Q22" s="4"/>
      <c r="R22" s="4"/>
      <c r="S22" s="4"/>
      <c r="T22" s="4"/>
      <c r="U22" s="4"/>
    </row>
    <row r="23" spans="1:21" ht="12" customHeight="1" thickBot="1">
      <c r="A23" s="65"/>
      <c r="B23" s="65"/>
      <c r="C23" s="65"/>
      <c r="D23" s="65"/>
      <c r="E23" s="65"/>
      <c r="F23" s="65"/>
      <c r="G23" s="65"/>
      <c r="H23" s="65"/>
      <c r="I23" s="65"/>
      <c r="J23" s="65"/>
      <c r="K23" s="65"/>
      <c r="L23" s="4"/>
      <c r="M23" s="4"/>
      <c r="N23" s="65"/>
      <c r="O23" s="65"/>
      <c r="P23" s="65"/>
      <c r="Q23" s="65"/>
      <c r="R23" s="65"/>
      <c r="S23" s="65"/>
      <c r="T23" s="4"/>
      <c r="U23" s="4"/>
    </row>
    <row r="24" spans="1:21" ht="15.75" customHeight="1">
      <c r="A24" s="247" t="s">
        <v>85</v>
      </c>
      <c r="B24" s="247"/>
      <c r="C24" s="247"/>
      <c r="D24" s="71" t="s">
        <v>109</v>
      </c>
      <c r="E24" s="71"/>
      <c r="F24" s="71" t="s">
        <v>110</v>
      </c>
      <c r="G24" s="71"/>
      <c r="H24" s="71" t="s">
        <v>111</v>
      </c>
      <c r="I24" s="71"/>
      <c r="J24" s="71" t="s">
        <v>112</v>
      </c>
      <c r="K24" s="269"/>
      <c r="L24" s="70" t="s">
        <v>113</v>
      </c>
      <c r="M24" s="71"/>
      <c r="N24" s="71" t="s">
        <v>114</v>
      </c>
      <c r="O24" s="71"/>
      <c r="P24" s="71" t="s">
        <v>115</v>
      </c>
      <c r="Q24" s="71"/>
      <c r="R24" s="71" t="s">
        <v>116</v>
      </c>
      <c r="S24" s="71"/>
      <c r="T24" s="71" t="s">
        <v>117</v>
      </c>
      <c r="U24" s="269"/>
    </row>
    <row r="25" spans="1:21" ht="15.75" customHeight="1">
      <c r="A25" s="249"/>
      <c r="B25" s="249"/>
      <c r="C25" s="249"/>
      <c r="D25" s="67" t="s">
        <v>95</v>
      </c>
      <c r="E25" s="67" t="s">
        <v>96</v>
      </c>
      <c r="F25" s="67" t="s">
        <v>95</v>
      </c>
      <c r="G25" s="67" t="s">
        <v>96</v>
      </c>
      <c r="H25" s="67" t="s">
        <v>95</v>
      </c>
      <c r="I25" s="67" t="s">
        <v>96</v>
      </c>
      <c r="J25" s="67" t="s">
        <v>95</v>
      </c>
      <c r="K25" s="68" t="s">
        <v>96</v>
      </c>
      <c r="L25" s="66" t="s">
        <v>95</v>
      </c>
      <c r="M25" s="67" t="s">
        <v>96</v>
      </c>
      <c r="N25" s="67" t="s">
        <v>95</v>
      </c>
      <c r="O25" s="67" t="s">
        <v>96</v>
      </c>
      <c r="P25" s="67" t="s">
        <v>95</v>
      </c>
      <c r="Q25" s="67" t="s">
        <v>96</v>
      </c>
      <c r="R25" s="67" t="s">
        <v>95</v>
      </c>
      <c r="S25" s="67" t="s">
        <v>96</v>
      </c>
      <c r="T25" s="67" t="s">
        <v>95</v>
      </c>
      <c r="U25" s="68" t="s">
        <v>96</v>
      </c>
    </row>
    <row r="26" spans="1:21" ht="6" customHeight="1">
      <c r="A26" s="3"/>
      <c r="B26" s="3"/>
      <c r="C26" s="3"/>
      <c r="D26" s="16"/>
      <c r="E26" s="4"/>
      <c r="F26" s="4"/>
      <c r="G26" s="4"/>
      <c r="H26" s="4"/>
      <c r="I26" s="4"/>
      <c r="J26" s="4"/>
      <c r="K26" s="4"/>
      <c r="L26" s="4"/>
      <c r="M26" s="4"/>
      <c r="N26" s="4"/>
      <c r="O26" s="4"/>
      <c r="P26" s="4"/>
      <c r="Q26" s="4"/>
      <c r="R26" s="4"/>
      <c r="S26" s="4"/>
      <c r="T26" s="4"/>
      <c r="U26" s="4"/>
    </row>
    <row r="27" spans="1:21" ht="22.5" customHeight="1">
      <c r="A27" s="3"/>
      <c r="B27" s="20" t="s">
        <v>97</v>
      </c>
      <c r="C27" s="3"/>
      <c r="D27" s="85">
        <v>115</v>
      </c>
      <c r="E27" s="83">
        <v>5667</v>
      </c>
      <c r="F27" s="83">
        <v>132</v>
      </c>
      <c r="G27" s="83">
        <v>4327</v>
      </c>
      <c r="H27" s="83">
        <v>128</v>
      </c>
      <c r="I27" s="83">
        <v>8603</v>
      </c>
      <c r="J27" s="83">
        <v>131</v>
      </c>
      <c r="K27" s="83">
        <v>3993</v>
      </c>
      <c r="L27" s="83">
        <v>92</v>
      </c>
      <c r="M27" s="83">
        <v>4585</v>
      </c>
      <c r="N27" s="83">
        <v>97</v>
      </c>
      <c r="O27" s="83">
        <v>5737</v>
      </c>
      <c r="P27" s="83">
        <v>130</v>
      </c>
      <c r="Q27" s="83">
        <v>4582</v>
      </c>
      <c r="R27" s="83">
        <v>128</v>
      </c>
      <c r="S27" s="83">
        <v>4370</v>
      </c>
      <c r="T27" s="83">
        <v>144</v>
      </c>
      <c r="U27" s="83">
        <v>5803</v>
      </c>
    </row>
    <row r="28" spans="1:21" ht="22.5" customHeight="1">
      <c r="A28" s="3"/>
      <c r="B28" s="6" t="s">
        <v>98</v>
      </c>
      <c r="C28" s="4"/>
      <c r="D28" s="85">
        <v>2633</v>
      </c>
      <c r="E28" s="83">
        <v>50709</v>
      </c>
      <c r="F28" s="83">
        <v>2656</v>
      </c>
      <c r="G28" s="83">
        <v>45705</v>
      </c>
      <c r="H28" s="83">
        <v>2465</v>
      </c>
      <c r="I28" s="83">
        <v>40522</v>
      </c>
      <c r="J28" s="83">
        <v>3372</v>
      </c>
      <c r="K28" s="83">
        <v>63580</v>
      </c>
      <c r="L28" s="83">
        <v>2915</v>
      </c>
      <c r="M28" s="83">
        <v>47879</v>
      </c>
      <c r="N28" s="83">
        <v>3256</v>
      </c>
      <c r="O28" s="83">
        <v>69859</v>
      </c>
      <c r="P28" s="83">
        <v>3574</v>
      </c>
      <c r="Q28" s="83">
        <v>84384</v>
      </c>
      <c r="R28" s="83">
        <v>2260</v>
      </c>
      <c r="S28" s="83">
        <v>47294</v>
      </c>
      <c r="T28" s="83">
        <v>3665</v>
      </c>
      <c r="U28" s="83">
        <v>68787</v>
      </c>
    </row>
    <row r="29" spans="1:21" ht="22.5" customHeight="1">
      <c r="A29" s="12"/>
      <c r="B29" s="12" t="s">
        <v>99</v>
      </c>
      <c r="C29" s="80"/>
      <c r="D29" s="88">
        <v>2748</v>
      </c>
      <c r="E29" s="89">
        <v>56376</v>
      </c>
      <c r="F29" s="89">
        <v>2788</v>
      </c>
      <c r="G29" s="89">
        <v>50032</v>
      </c>
      <c r="H29" s="89">
        <v>2593</v>
      </c>
      <c r="I29" s="89">
        <v>49125</v>
      </c>
      <c r="J29" s="89">
        <v>3503</v>
      </c>
      <c r="K29" s="89">
        <v>67573</v>
      </c>
      <c r="L29" s="89">
        <v>3007</v>
      </c>
      <c r="M29" s="89">
        <v>52464</v>
      </c>
      <c r="N29" s="89">
        <v>3353</v>
      </c>
      <c r="O29" s="89">
        <v>75596</v>
      </c>
      <c r="P29" s="89">
        <v>3704</v>
      </c>
      <c r="Q29" s="89">
        <v>88966</v>
      </c>
      <c r="R29" s="89">
        <v>2388</v>
      </c>
      <c r="S29" s="89">
        <v>51664</v>
      </c>
      <c r="T29" s="89">
        <v>3809</v>
      </c>
      <c r="U29" s="89">
        <v>74590</v>
      </c>
    </row>
    <row r="30" spans="1:21" ht="6" customHeight="1" thickBot="1">
      <c r="A30" s="8"/>
      <c r="B30" s="8"/>
      <c r="C30" s="7"/>
      <c r="D30" s="18"/>
      <c r="E30" s="10"/>
      <c r="F30" s="10"/>
      <c r="G30" s="10"/>
      <c r="H30" s="35"/>
      <c r="I30" s="35"/>
      <c r="J30" s="10"/>
      <c r="K30" s="10"/>
      <c r="L30" s="10"/>
      <c r="M30" s="10"/>
      <c r="N30" s="10"/>
      <c r="O30" s="10"/>
      <c r="P30" s="10"/>
      <c r="Q30" s="10"/>
      <c r="R30" s="10"/>
      <c r="S30" s="10"/>
      <c r="T30" s="10"/>
      <c r="U30" s="10"/>
    </row>
    <row r="31" spans="1:21" ht="17.25" customHeight="1">
      <c r="A31" s="4"/>
      <c r="B31" s="4"/>
      <c r="C31" s="4"/>
      <c r="D31" s="4"/>
      <c r="E31" s="4"/>
      <c r="F31" s="4"/>
      <c r="G31" s="4"/>
      <c r="H31" s="4"/>
      <c r="I31" s="4"/>
      <c r="J31" s="4"/>
      <c r="K31" s="4"/>
      <c r="L31" s="4"/>
      <c r="M31" s="4"/>
      <c r="N31" s="4"/>
      <c r="O31" s="4"/>
      <c r="P31" s="4"/>
      <c r="Q31" s="4"/>
      <c r="R31" s="4"/>
      <c r="S31" s="4"/>
      <c r="T31" s="4"/>
      <c r="U31" s="4"/>
    </row>
    <row r="32" spans="1:21" ht="12" customHeight="1">
      <c r="A32" s="4"/>
      <c r="B32" s="4"/>
      <c r="C32" s="4"/>
      <c r="D32" s="4"/>
      <c r="E32" s="4"/>
      <c r="F32" s="4"/>
      <c r="G32" s="4"/>
      <c r="H32" s="4"/>
      <c r="I32" s="4"/>
      <c r="J32" s="4"/>
      <c r="K32" s="4"/>
      <c r="L32" s="4"/>
      <c r="M32" s="4"/>
      <c r="N32" s="4"/>
      <c r="O32" s="4"/>
      <c r="P32" s="4"/>
      <c r="Q32" s="4"/>
      <c r="R32" s="4"/>
      <c r="S32" s="4"/>
      <c r="T32" s="4"/>
      <c r="U32" s="4"/>
    </row>
    <row r="33" spans="1:21" ht="12" customHeight="1" thickBot="1">
      <c r="A33" s="65"/>
      <c r="B33" s="65"/>
      <c r="C33" s="65"/>
      <c r="D33" s="65"/>
      <c r="E33" s="65"/>
      <c r="F33" s="65"/>
      <c r="G33" s="65"/>
      <c r="H33" s="65"/>
      <c r="I33" s="65"/>
      <c r="J33" s="65"/>
      <c r="K33" s="65"/>
      <c r="L33" s="4"/>
      <c r="M33" s="4"/>
      <c r="N33" s="65"/>
      <c r="O33" s="65"/>
      <c r="P33" s="65"/>
      <c r="Q33" s="65"/>
      <c r="R33" s="65"/>
      <c r="S33" s="65"/>
      <c r="T33" s="4"/>
      <c r="U33" s="4"/>
    </row>
    <row r="34" spans="1:21" ht="15.75" customHeight="1">
      <c r="A34" s="247" t="s">
        <v>85</v>
      </c>
      <c r="B34" s="247"/>
      <c r="C34" s="248"/>
      <c r="D34" s="71" t="s">
        <v>118</v>
      </c>
      <c r="E34" s="71"/>
      <c r="F34" s="71" t="s">
        <v>119</v>
      </c>
      <c r="G34" s="269"/>
      <c r="H34" s="71" t="s">
        <v>120</v>
      </c>
      <c r="I34" s="269"/>
      <c r="J34" s="269" t="s">
        <v>121</v>
      </c>
      <c r="K34" s="270"/>
      <c r="L34" s="270" t="s">
        <v>122</v>
      </c>
      <c r="M34" s="70"/>
      <c r="N34" s="269" t="s">
        <v>123</v>
      </c>
      <c r="O34" s="70"/>
      <c r="P34" s="269" t="s">
        <v>124</v>
      </c>
      <c r="Q34" s="70"/>
      <c r="R34" s="269" t="s">
        <v>125</v>
      </c>
      <c r="S34" s="70"/>
      <c r="T34" s="269" t="s">
        <v>126</v>
      </c>
      <c r="U34" s="270"/>
    </row>
    <row r="35" spans="1:21" ht="15.75" customHeight="1">
      <c r="A35" s="249"/>
      <c r="B35" s="249"/>
      <c r="C35" s="249"/>
      <c r="D35" s="49" t="s">
        <v>95</v>
      </c>
      <c r="E35" s="67" t="s">
        <v>96</v>
      </c>
      <c r="F35" s="67" t="s">
        <v>95</v>
      </c>
      <c r="G35" s="68" t="s">
        <v>96</v>
      </c>
      <c r="H35" s="67" t="s">
        <v>95</v>
      </c>
      <c r="I35" s="68" t="s">
        <v>96</v>
      </c>
      <c r="J35" s="67" t="s">
        <v>95</v>
      </c>
      <c r="K35" s="68" t="s">
        <v>96</v>
      </c>
      <c r="L35" s="66" t="s">
        <v>95</v>
      </c>
      <c r="M35" s="67" t="s">
        <v>96</v>
      </c>
      <c r="N35" s="67" t="s">
        <v>95</v>
      </c>
      <c r="O35" s="68" t="s">
        <v>96</v>
      </c>
      <c r="P35" s="67" t="s">
        <v>95</v>
      </c>
      <c r="Q35" s="68" t="s">
        <v>96</v>
      </c>
      <c r="R35" s="67" t="s">
        <v>95</v>
      </c>
      <c r="S35" s="68" t="s">
        <v>96</v>
      </c>
      <c r="T35" s="67" t="s">
        <v>95</v>
      </c>
      <c r="U35" s="68" t="s">
        <v>96</v>
      </c>
    </row>
    <row r="36" spans="1:21" ht="6" customHeight="1">
      <c r="A36" s="3"/>
      <c r="B36" s="3"/>
      <c r="C36" s="3"/>
      <c r="D36" s="16"/>
      <c r="E36" s="4"/>
      <c r="F36" s="4"/>
      <c r="G36" s="4"/>
      <c r="H36" s="4"/>
      <c r="I36" s="4"/>
      <c r="J36" s="4"/>
      <c r="K36" s="4"/>
      <c r="L36" s="4"/>
      <c r="M36" s="4"/>
      <c r="N36" s="4"/>
      <c r="O36" s="4"/>
      <c r="P36" s="4"/>
      <c r="Q36" s="4"/>
      <c r="R36" s="4"/>
      <c r="S36" s="4"/>
      <c r="T36" s="4"/>
      <c r="U36" s="4"/>
    </row>
    <row r="37" spans="1:21" ht="22.5" customHeight="1">
      <c r="A37" s="3"/>
      <c r="B37" s="20" t="s">
        <v>97</v>
      </c>
      <c r="C37" s="3"/>
      <c r="D37" s="85">
        <v>169</v>
      </c>
      <c r="E37" s="83">
        <v>4264</v>
      </c>
      <c r="F37" s="83">
        <v>108</v>
      </c>
      <c r="G37" s="83">
        <v>3688</v>
      </c>
      <c r="H37" s="83">
        <v>120</v>
      </c>
      <c r="I37" s="83">
        <v>1864</v>
      </c>
      <c r="J37" s="83">
        <v>169</v>
      </c>
      <c r="K37" s="83">
        <v>3103</v>
      </c>
      <c r="L37" s="83">
        <v>111</v>
      </c>
      <c r="M37" s="83">
        <v>2590</v>
      </c>
      <c r="N37" s="83">
        <v>113</v>
      </c>
      <c r="O37" s="83">
        <v>3877</v>
      </c>
      <c r="P37" s="83">
        <v>106</v>
      </c>
      <c r="Q37" s="83">
        <v>2738</v>
      </c>
      <c r="R37" s="83">
        <v>156</v>
      </c>
      <c r="S37" s="83">
        <v>2732</v>
      </c>
      <c r="T37" s="83">
        <v>121</v>
      </c>
      <c r="U37" s="83">
        <v>2590</v>
      </c>
    </row>
    <row r="38" spans="1:21" ht="22.5" customHeight="1">
      <c r="A38" s="3"/>
      <c r="B38" s="6" t="s">
        <v>98</v>
      </c>
      <c r="C38" s="4"/>
      <c r="D38" s="85">
        <v>1523</v>
      </c>
      <c r="E38" s="83">
        <v>28478</v>
      </c>
      <c r="F38" s="83">
        <v>3547</v>
      </c>
      <c r="G38" s="83">
        <v>64183</v>
      </c>
      <c r="H38" s="83">
        <v>1933</v>
      </c>
      <c r="I38" s="83">
        <v>36544</v>
      </c>
      <c r="J38" s="83">
        <v>1640</v>
      </c>
      <c r="K38" s="83">
        <v>28617</v>
      </c>
      <c r="L38" s="83">
        <v>1190</v>
      </c>
      <c r="M38" s="83">
        <v>22443</v>
      </c>
      <c r="N38" s="83">
        <v>1268</v>
      </c>
      <c r="O38" s="83">
        <v>24899</v>
      </c>
      <c r="P38" s="83">
        <v>1762</v>
      </c>
      <c r="Q38" s="83">
        <v>34839</v>
      </c>
      <c r="R38" s="83">
        <v>1882</v>
      </c>
      <c r="S38" s="83">
        <v>23612</v>
      </c>
      <c r="T38" s="83">
        <v>71</v>
      </c>
      <c r="U38" s="83">
        <v>543</v>
      </c>
    </row>
    <row r="39" spans="1:21" ht="22.5" customHeight="1">
      <c r="A39" s="12"/>
      <c r="B39" s="12" t="s">
        <v>99</v>
      </c>
      <c r="C39" s="80"/>
      <c r="D39" s="88">
        <v>1692</v>
      </c>
      <c r="E39" s="89">
        <v>32742</v>
      </c>
      <c r="F39" s="89">
        <v>3655</v>
      </c>
      <c r="G39" s="89">
        <v>67871</v>
      </c>
      <c r="H39" s="89">
        <v>2053</v>
      </c>
      <c r="I39" s="89">
        <v>38408</v>
      </c>
      <c r="J39" s="89">
        <v>1809</v>
      </c>
      <c r="K39" s="89">
        <v>31720</v>
      </c>
      <c r="L39" s="89">
        <v>1301</v>
      </c>
      <c r="M39" s="89">
        <v>25033</v>
      </c>
      <c r="N39" s="89">
        <v>1381</v>
      </c>
      <c r="O39" s="89">
        <v>28776</v>
      </c>
      <c r="P39" s="89">
        <v>1868</v>
      </c>
      <c r="Q39" s="89">
        <v>37577</v>
      </c>
      <c r="R39" s="89">
        <v>2038</v>
      </c>
      <c r="S39" s="89">
        <v>26344</v>
      </c>
      <c r="T39" s="89">
        <v>192</v>
      </c>
      <c r="U39" s="89">
        <v>3133</v>
      </c>
    </row>
    <row r="40" spans="1:21" ht="6" customHeight="1" thickBot="1">
      <c r="A40" s="8"/>
      <c r="B40" s="8"/>
      <c r="C40" s="7"/>
      <c r="D40" s="18"/>
      <c r="E40" s="10"/>
      <c r="F40" s="10"/>
      <c r="G40" s="10"/>
      <c r="H40" s="35"/>
      <c r="I40" s="35"/>
      <c r="J40" s="10"/>
      <c r="K40" s="10"/>
      <c r="L40" s="10"/>
      <c r="M40" s="10"/>
      <c r="N40" s="10"/>
      <c r="O40" s="10"/>
      <c r="P40" s="10"/>
      <c r="Q40" s="10"/>
      <c r="R40" s="10"/>
      <c r="S40" s="10"/>
      <c r="T40" s="10"/>
      <c r="U40" s="10"/>
    </row>
    <row r="41" spans="1:21" ht="17.25" customHeight="1">
      <c r="A41" s="4"/>
      <c r="B41" s="4"/>
      <c r="C41" s="4"/>
      <c r="D41" s="4"/>
      <c r="E41" s="4"/>
      <c r="F41" s="4"/>
      <c r="G41" s="4"/>
      <c r="H41" s="4"/>
      <c r="I41" s="4"/>
      <c r="J41" s="4"/>
      <c r="K41" s="4"/>
      <c r="L41" s="4"/>
      <c r="M41" s="4"/>
      <c r="N41" s="4"/>
      <c r="O41" s="4"/>
      <c r="P41" s="4"/>
      <c r="Q41" s="4"/>
      <c r="R41" s="4"/>
      <c r="S41" s="4"/>
      <c r="T41" s="4"/>
      <c r="U41" s="4"/>
    </row>
    <row r="42" spans="1:21" ht="12" customHeight="1">
      <c r="A42" s="4"/>
      <c r="B42" s="4"/>
      <c r="C42" s="4"/>
      <c r="D42" s="4"/>
      <c r="E42" s="4"/>
      <c r="F42" s="4"/>
      <c r="G42" s="4"/>
      <c r="H42" s="4"/>
      <c r="I42" s="4"/>
      <c r="J42" s="4"/>
      <c r="K42" s="4"/>
      <c r="L42" s="4"/>
      <c r="M42" s="4"/>
      <c r="N42" s="4"/>
      <c r="O42" s="4"/>
      <c r="P42" s="4"/>
      <c r="Q42" s="4"/>
      <c r="R42" s="4"/>
      <c r="S42" s="4"/>
      <c r="T42" s="4"/>
      <c r="U42" s="4"/>
    </row>
    <row r="43" spans="1:21" ht="12" customHeight="1" thickBot="1">
      <c r="A43" s="65"/>
      <c r="B43" s="65"/>
      <c r="C43" s="65"/>
      <c r="D43" s="65"/>
      <c r="E43" s="65"/>
      <c r="F43" s="65"/>
      <c r="G43" s="65"/>
      <c r="H43" s="65"/>
      <c r="I43" s="65"/>
      <c r="J43" s="4"/>
      <c r="K43" s="4"/>
      <c r="L43" s="4"/>
      <c r="M43" s="4"/>
      <c r="N43" s="65"/>
      <c r="O43" s="65"/>
      <c r="P43" s="65"/>
      <c r="Q43" s="65"/>
      <c r="R43" s="65"/>
      <c r="S43" s="65"/>
      <c r="T43" s="65"/>
      <c r="U43" s="65"/>
    </row>
    <row r="44" spans="1:21" ht="15.75" customHeight="1">
      <c r="A44" s="247" t="s">
        <v>85</v>
      </c>
      <c r="B44" s="247"/>
      <c r="C44" s="248"/>
      <c r="D44" s="269" t="s">
        <v>127</v>
      </c>
      <c r="E44" s="270"/>
      <c r="F44" s="71" t="s">
        <v>128</v>
      </c>
      <c r="G44" s="71"/>
      <c r="H44" s="71" t="s">
        <v>129</v>
      </c>
      <c r="I44" s="269"/>
      <c r="J44" s="269" t="s">
        <v>130</v>
      </c>
      <c r="K44" s="270"/>
      <c r="L44" s="270" t="s">
        <v>131</v>
      </c>
      <c r="M44" s="270"/>
      <c r="N44" s="36"/>
      <c r="O44" s="36"/>
      <c r="P44" s="36"/>
      <c r="Q44" s="36"/>
      <c r="R44" s="36"/>
      <c r="S44" s="36"/>
      <c r="T44" s="36"/>
      <c r="U44" s="36"/>
    </row>
    <row r="45" spans="1:21" ht="15.75" customHeight="1">
      <c r="A45" s="249"/>
      <c r="B45" s="249"/>
      <c r="C45" s="250"/>
      <c r="D45" s="67" t="s">
        <v>95</v>
      </c>
      <c r="E45" s="68" t="s">
        <v>96</v>
      </c>
      <c r="F45" s="67" t="s">
        <v>95</v>
      </c>
      <c r="G45" s="68" t="s">
        <v>96</v>
      </c>
      <c r="H45" s="67" t="s">
        <v>95</v>
      </c>
      <c r="I45" s="68" t="s">
        <v>96</v>
      </c>
      <c r="J45" s="67" t="s">
        <v>95</v>
      </c>
      <c r="K45" s="68" t="s">
        <v>96</v>
      </c>
      <c r="L45" s="66" t="s">
        <v>95</v>
      </c>
      <c r="M45" s="68" t="s">
        <v>96</v>
      </c>
      <c r="N45" s="4"/>
      <c r="O45" s="4"/>
      <c r="P45" s="4"/>
      <c r="Q45" s="4"/>
      <c r="R45" s="4"/>
      <c r="S45" s="4"/>
      <c r="T45" s="4"/>
      <c r="U45" s="4"/>
    </row>
    <row r="46" spans="1:21" ht="6" customHeight="1">
      <c r="A46" s="3"/>
      <c r="B46" s="3"/>
      <c r="C46" s="3"/>
      <c r="D46" s="90"/>
      <c r="E46" s="4"/>
      <c r="F46" s="50"/>
      <c r="G46" s="4"/>
      <c r="H46" s="4"/>
      <c r="I46" s="4"/>
      <c r="J46" s="4"/>
      <c r="K46" s="4"/>
      <c r="L46" s="4"/>
      <c r="M46" s="4"/>
      <c r="N46" s="4"/>
      <c r="O46" s="4"/>
      <c r="P46" s="4"/>
      <c r="Q46" s="4"/>
      <c r="R46" s="4"/>
      <c r="S46" s="4"/>
      <c r="T46" s="4"/>
      <c r="U46" s="4"/>
    </row>
    <row r="47" spans="1:21" ht="22.5" customHeight="1">
      <c r="A47" s="3"/>
      <c r="B47" s="20" t="s">
        <v>97</v>
      </c>
      <c r="C47" s="3"/>
      <c r="D47" s="85">
        <v>81</v>
      </c>
      <c r="E47" s="83">
        <v>2290</v>
      </c>
      <c r="F47" s="83">
        <v>367</v>
      </c>
      <c r="G47" s="83">
        <v>6410</v>
      </c>
      <c r="H47" s="83">
        <v>78</v>
      </c>
      <c r="I47" s="83">
        <v>3005</v>
      </c>
      <c r="J47" s="83">
        <v>441</v>
      </c>
      <c r="K47" s="83">
        <v>11627</v>
      </c>
      <c r="L47" s="83">
        <v>7</v>
      </c>
      <c r="M47" s="83">
        <v>465</v>
      </c>
      <c r="N47" s="83"/>
      <c r="O47" s="83"/>
      <c r="P47" s="83"/>
      <c r="Q47" s="83"/>
      <c r="R47" s="83"/>
      <c r="S47" s="83"/>
      <c r="T47" s="83"/>
      <c r="U47" s="83"/>
    </row>
    <row r="48" spans="1:21" ht="22.5" customHeight="1">
      <c r="A48" s="3"/>
      <c r="B48" s="6" t="s">
        <v>98</v>
      </c>
      <c r="C48" s="4"/>
      <c r="D48" s="85">
        <v>291</v>
      </c>
      <c r="E48" s="83">
        <v>3650</v>
      </c>
      <c r="F48" s="83">
        <v>256</v>
      </c>
      <c r="G48" s="83">
        <v>5982</v>
      </c>
      <c r="H48" s="83">
        <v>1725</v>
      </c>
      <c r="I48" s="83">
        <v>33633</v>
      </c>
      <c r="J48" s="83">
        <v>690</v>
      </c>
      <c r="K48" s="83">
        <v>11371</v>
      </c>
      <c r="L48" s="83">
        <v>873</v>
      </c>
      <c r="M48" s="83">
        <v>10647</v>
      </c>
      <c r="N48" s="83"/>
      <c r="O48" s="83"/>
      <c r="P48" s="83"/>
      <c r="Q48" s="83"/>
      <c r="R48" s="83"/>
      <c r="S48" s="83"/>
      <c r="T48" s="83"/>
      <c r="U48" s="83"/>
    </row>
    <row r="49" spans="1:21" ht="22.5" customHeight="1">
      <c r="A49" s="12"/>
      <c r="B49" s="12" t="s">
        <v>99</v>
      </c>
      <c r="C49" s="80"/>
      <c r="D49" s="88">
        <v>372</v>
      </c>
      <c r="E49" s="89">
        <v>5940</v>
      </c>
      <c r="F49" s="89">
        <v>623</v>
      </c>
      <c r="G49" s="89">
        <v>12392</v>
      </c>
      <c r="H49" s="89">
        <v>1803</v>
      </c>
      <c r="I49" s="89">
        <v>36638</v>
      </c>
      <c r="J49" s="89">
        <v>1131</v>
      </c>
      <c r="K49" s="89">
        <v>22998</v>
      </c>
      <c r="L49" s="89">
        <v>880</v>
      </c>
      <c r="M49" s="89">
        <v>11112</v>
      </c>
      <c r="N49" s="89"/>
      <c r="O49" s="89"/>
      <c r="P49" s="89"/>
      <c r="Q49" s="89"/>
      <c r="R49" s="89"/>
      <c r="S49" s="89"/>
      <c r="T49" s="89"/>
      <c r="U49" s="89"/>
    </row>
    <row r="50" spans="1:21" ht="6" customHeight="1" thickBot="1">
      <c r="A50" s="8"/>
      <c r="B50" s="8"/>
      <c r="C50" s="7"/>
      <c r="D50" s="18"/>
      <c r="E50" s="10"/>
      <c r="F50" s="10"/>
      <c r="G50" s="10"/>
      <c r="H50" s="10"/>
      <c r="I50" s="10"/>
      <c r="J50" s="10"/>
      <c r="K50" s="10"/>
      <c r="L50" s="35"/>
      <c r="M50" s="35"/>
      <c r="N50" s="5"/>
      <c r="O50" s="5"/>
      <c r="P50" s="5"/>
      <c r="Q50" s="5"/>
      <c r="R50" s="5"/>
      <c r="S50" s="5"/>
      <c r="T50" s="5"/>
      <c r="U50" s="5"/>
    </row>
    <row r="51" spans="1:21" ht="16.5" customHeight="1">
      <c r="A51" s="14" t="s">
        <v>132</v>
      </c>
      <c r="B51" s="14"/>
      <c r="C51" s="4"/>
      <c r="D51" s="5"/>
      <c r="E51" s="5"/>
      <c r="F51" s="5"/>
      <c r="G51" s="5"/>
      <c r="H51" s="91"/>
      <c r="I51" s="91"/>
      <c r="J51" s="5"/>
      <c r="K51" s="5"/>
      <c r="L51" s="5"/>
      <c r="M51" s="5"/>
      <c r="N51" s="5"/>
      <c r="O51" s="5"/>
      <c r="P51" s="5"/>
      <c r="Q51" s="5"/>
      <c r="R51" s="5"/>
      <c r="S51" s="5"/>
      <c r="T51" s="5"/>
      <c r="U51" s="5"/>
    </row>
    <row r="52" ht="13.5">
      <c r="B52" s="92"/>
    </row>
    <row r="53" ht="13.5">
      <c r="B53" s="92"/>
    </row>
    <row r="54" ht="13.5">
      <c r="B54" s="92"/>
    </row>
    <row r="55" ht="13.5">
      <c r="B55" s="92"/>
    </row>
    <row r="56" ht="13.5">
      <c r="B56" s="92"/>
    </row>
    <row r="57" ht="13.5">
      <c r="B57" s="92"/>
    </row>
    <row r="58" ht="13.5">
      <c r="B58" s="92"/>
    </row>
    <row r="59" ht="13.5">
      <c r="B59" s="92"/>
    </row>
    <row r="60" ht="13.5">
      <c r="B60" s="92"/>
    </row>
    <row r="61" ht="13.5">
      <c r="B61" s="92"/>
    </row>
    <row r="62" ht="13.5">
      <c r="B62" s="92"/>
    </row>
    <row r="63" ht="13.5">
      <c r="B63" s="92"/>
    </row>
    <row r="64" ht="13.5">
      <c r="B64" s="92"/>
    </row>
    <row r="65" ht="13.5">
      <c r="B65" s="92"/>
    </row>
    <row r="66" ht="13.5">
      <c r="B66" s="92"/>
    </row>
    <row r="67" ht="13.5">
      <c r="B67" s="92"/>
    </row>
    <row r="68" ht="13.5">
      <c r="B68" s="92"/>
    </row>
    <row r="69" ht="13.5">
      <c r="B69" s="92"/>
    </row>
    <row r="70" ht="13.5">
      <c r="B70" s="92"/>
    </row>
    <row r="71" ht="13.5">
      <c r="B71" s="92"/>
    </row>
    <row r="72" ht="13.5">
      <c r="B72" s="92"/>
    </row>
    <row r="73" ht="13.5">
      <c r="B73" s="92"/>
    </row>
  </sheetData>
  <mergeCells count="55">
    <mergeCell ref="A1:B1"/>
    <mergeCell ref="P4:Q4"/>
    <mergeCell ref="D4:E4"/>
    <mergeCell ref="H4:I4"/>
    <mergeCell ref="J4:K4"/>
    <mergeCell ref="F4:G4"/>
    <mergeCell ref="A4:C5"/>
    <mergeCell ref="T14:U14"/>
    <mergeCell ref="L4:M4"/>
    <mergeCell ref="N4:O4"/>
    <mergeCell ref="N14:O14"/>
    <mergeCell ref="P14:Q14"/>
    <mergeCell ref="R14:S14"/>
    <mergeCell ref="R4:S4"/>
    <mergeCell ref="T4:U4"/>
    <mergeCell ref="F14:G14"/>
    <mergeCell ref="A2:K2"/>
    <mergeCell ref="L14:M14"/>
    <mergeCell ref="A14:C15"/>
    <mergeCell ref="D14:E14"/>
    <mergeCell ref="H14:I14"/>
    <mergeCell ref="J14:K14"/>
    <mergeCell ref="P24:Q24"/>
    <mergeCell ref="A24:C25"/>
    <mergeCell ref="D24:E24"/>
    <mergeCell ref="F24:G24"/>
    <mergeCell ref="H24:I24"/>
    <mergeCell ref="R24:S24"/>
    <mergeCell ref="T24:U24"/>
    <mergeCell ref="H30:I30"/>
    <mergeCell ref="A34:C35"/>
    <mergeCell ref="J34:K34"/>
    <mergeCell ref="L34:M34"/>
    <mergeCell ref="N34:O34"/>
    <mergeCell ref="J24:K24"/>
    <mergeCell ref="L24:M24"/>
    <mergeCell ref="N24:O24"/>
    <mergeCell ref="P34:Q34"/>
    <mergeCell ref="R34:S34"/>
    <mergeCell ref="T34:U34"/>
    <mergeCell ref="H40:I40"/>
    <mergeCell ref="D34:E34"/>
    <mergeCell ref="A44:C45"/>
    <mergeCell ref="D44:E44"/>
    <mergeCell ref="H34:I34"/>
    <mergeCell ref="F34:G34"/>
    <mergeCell ref="L50:M50"/>
    <mergeCell ref="T44:U44"/>
    <mergeCell ref="F44:G44"/>
    <mergeCell ref="H44:I44"/>
    <mergeCell ref="J44:K44"/>
    <mergeCell ref="L44:M44"/>
    <mergeCell ref="N44:O44"/>
    <mergeCell ref="P44:Q44"/>
    <mergeCell ref="R44:S44"/>
  </mergeCells>
  <printOptions/>
  <pageMargins left="0.6692913385826772" right="0.6692913385826772" top="0.3937007874015748" bottom="0.6692913385826772" header="0.5118110236220472" footer="0.5118110236220472"/>
  <pageSetup horizontalDpi="600" verticalDpi="600" orientation="portrait" pageOrder="overThenDown" paperSize="9" r:id="rId1"/>
</worksheet>
</file>

<file path=xl/worksheets/sheet5.xml><?xml version="1.0" encoding="utf-8"?>
<worksheet xmlns="http://schemas.openxmlformats.org/spreadsheetml/2006/main" xmlns:r="http://schemas.openxmlformats.org/officeDocument/2006/relationships">
  <dimension ref="A1:AC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6.50390625" style="2" customWidth="1"/>
    <col min="2" max="2" width="8.25390625" style="2" customWidth="1"/>
    <col min="3" max="3" width="9.00390625" style="45" customWidth="1"/>
    <col min="4" max="4" width="5.50390625" style="45" customWidth="1"/>
    <col min="5" max="5" width="3.00390625" style="45" customWidth="1"/>
    <col min="6" max="6" width="8.50390625" style="45" customWidth="1"/>
    <col min="7" max="7" width="3.00390625" style="45" customWidth="1"/>
    <col min="8" max="8" width="5.50390625" style="45" customWidth="1"/>
    <col min="9" max="9" width="8.50390625" style="45" customWidth="1"/>
    <col min="10" max="10" width="0.5" style="45" customWidth="1"/>
    <col min="11" max="11" width="8.00390625" style="45" customWidth="1"/>
    <col min="12" max="12" width="6.50390625" style="45" customWidth="1"/>
    <col min="13" max="13" width="1.4921875" style="45" customWidth="1"/>
    <col min="14" max="15" width="8.00390625" style="45" customWidth="1"/>
    <col min="16" max="16" width="7.00390625" style="45" customWidth="1"/>
    <col min="17" max="21" width="6.875" style="45" customWidth="1"/>
    <col min="22" max="22" width="7.125" style="45" customWidth="1"/>
    <col min="23" max="24" width="6.875" style="45" customWidth="1"/>
    <col min="25" max="25" width="7.125" style="45" customWidth="1"/>
    <col min="26" max="27" width="6.875" style="45" customWidth="1"/>
    <col min="28" max="28" width="7.125" style="45" customWidth="1"/>
  </cols>
  <sheetData>
    <row r="1" spans="1:28" ht="24.75" customHeight="1">
      <c r="A1" s="93"/>
      <c r="B1" s="21"/>
      <c r="C1" s="94"/>
      <c r="D1" s="94"/>
      <c r="E1" s="94"/>
      <c r="F1" s="94"/>
      <c r="G1" s="94"/>
      <c r="H1" s="94"/>
      <c r="I1" s="94"/>
      <c r="J1" s="94"/>
      <c r="K1" s="94"/>
      <c r="L1" s="94"/>
      <c r="M1" s="94"/>
      <c r="N1" s="94"/>
      <c r="O1" s="94"/>
      <c r="P1" s="94"/>
      <c r="Q1" s="94"/>
      <c r="R1" s="94"/>
      <c r="S1" s="94"/>
      <c r="T1" s="94"/>
      <c r="U1" s="94"/>
      <c r="V1" s="94"/>
      <c r="W1" s="94"/>
      <c r="X1" s="94"/>
      <c r="Y1" s="94"/>
      <c r="Z1" s="94"/>
      <c r="AA1" s="94"/>
      <c r="AB1" s="95"/>
    </row>
    <row r="2" spans="1:28" ht="21" customHeight="1">
      <c r="A2" s="280" t="s">
        <v>133</v>
      </c>
      <c r="B2" s="280"/>
      <c r="C2" s="280"/>
      <c r="D2" s="280"/>
      <c r="E2" s="280"/>
      <c r="F2" s="280"/>
      <c r="G2" s="280"/>
      <c r="H2" s="280"/>
      <c r="I2" s="280"/>
      <c r="J2" s="280"/>
      <c r="K2" s="280"/>
      <c r="L2" s="280"/>
      <c r="M2" s="280"/>
      <c r="N2" s="280"/>
      <c r="O2" s="280"/>
      <c r="P2" s="94"/>
      <c r="Q2" s="94"/>
      <c r="R2" s="94"/>
      <c r="S2" s="94"/>
      <c r="T2" s="94"/>
      <c r="U2" s="94"/>
      <c r="V2" s="94"/>
      <c r="W2" s="94"/>
      <c r="X2" s="94"/>
      <c r="Y2" s="94"/>
      <c r="Z2" s="94"/>
      <c r="AA2" s="94"/>
      <c r="AB2" s="94"/>
    </row>
    <row r="3" spans="1:28" ht="16.5" customHeight="1" thickBot="1">
      <c r="A3" s="21"/>
      <c r="B3" s="21"/>
      <c r="C3" s="94"/>
      <c r="D3" s="94"/>
      <c r="E3" s="94"/>
      <c r="F3" s="94"/>
      <c r="G3" s="94"/>
      <c r="H3" s="94"/>
      <c r="I3" s="94"/>
      <c r="J3" s="94"/>
      <c r="K3" s="94"/>
      <c r="L3" s="94"/>
      <c r="M3" s="94"/>
      <c r="N3" s="94"/>
      <c r="O3" s="94"/>
      <c r="P3" s="94"/>
      <c r="Q3" s="94"/>
      <c r="R3" s="94"/>
      <c r="S3" s="94"/>
      <c r="T3" s="94"/>
      <c r="U3" s="94"/>
      <c r="V3" s="94"/>
      <c r="W3" s="94"/>
      <c r="X3" s="94"/>
      <c r="Y3" s="94"/>
      <c r="Z3" s="94"/>
      <c r="AA3" s="94"/>
      <c r="AB3" s="94"/>
    </row>
    <row r="4" spans="1:29" ht="18" customHeight="1">
      <c r="A4" s="156" t="s">
        <v>134</v>
      </c>
      <c r="B4" s="151"/>
      <c r="C4" s="291" t="s">
        <v>150</v>
      </c>
      <c r="D4" s="291"/>
      <c r="E4" s="291"/>
      <c r="F4" s="291"/>
      <c r="G4" s="291"/>
      <c r="H4" s="291"/>
      <c r="I4" s="291"/>
      <c r="J4" s="291"/>
      <c r="K4" s="291"/>
      <c r="L4" s="288" t="s">
        <v>151</v>
      </c>
      <c r="M4" s="289"/>
      <c r="N4" s="289"/>
      <c r="O4" s="289"/>
      <c r="P4" s="289"/>
      <c r="Q4" s="289"/>
      <c r="R4" s="289"/>
      <c r="S4" s="290"/>
      <c r="T4" s="291" t="s">
        <v>152</v>
      </c>
      <c r="U4" s="291"/>
      <c r="V4" s="291"/>
      <c r="W4" s="291" t="s">
        <v>153</v>
      </c>
      <c r="X4" s="291"/>
      <c r="Y4" s="291"/>
      <c r="Z4" s="291" t="s">
        <v>154</v>
      </c>
      <c r="AA4" s="291"/>
      <c r="AB4" s="288"/>
      <c r="AC4" s="63"/>
    </row>
    <row r="5" spans="1:29" ht="24" customHeight="1">
      <c r="A5" s="155"/>
      <c r="B5" s="152"/>
      <c r="C5" s="30" t="s">
        <v>135</v>
      </c>
      <c r="D5" s="281" t="s">
        <v>155</v>
      </c>
      <c r="E5" s="281"/>
      <c r="F5" s="96" t="s">
        <v>156</v>
      </c>
      <c r="G5" s="281" t="s">
        <v>157</v>
      </c>
      <c r="H5" s="281"/>
      <c r="I5" s="96" t="s">
        <v>158</v>
      </c>
      <c r="J5" s="281" t="s">
        <v>159</v>
      </c>
      <c r="K5" s="281"/>
      <c r="L5" s="281" t="s">
        <v>160</v>
      </c>
      <c r="M5" s="281"/>
      <c r="N5" s="96" t="s">
        <v>155</v>
      </c>
      <c r="O5" s="104" t="s">
        <v>156</v>
      </c>
      <c r="P5" s="105" t="s">
        <v>157</v>
      </c>
      <c r="Q5" s="30" t="s">
        <v>136</v>
      </c>
      <c r="R5" s="30" t="s">
        <v>137</v>
      </c>
      <c r="S5" s="106" t="s">
        <v>138</v>
      </c>
      <c r="T5" s="107" t="s">
        <v>139</v>
      </c>
      <c r="U5" s="108" t="s">
        <v>140</v>
      </c>
      <c r="V5" s="30" t="s">
        <v>141</v>
      </c>
      <c r="W5" s="107" t="s">
        <v>139</v>
      </c>
      <c r="X5" s="108" t="s">
        <v>140</v>
      </c>
      <c r="Y5" s="30" t="s">
        <v>141</v>
      </c>
      <c r="Z5" s="107" t="s">
        <v>139</v>
      </c>
      <c r="AA5" s="108" t="s">
        <v>140</v>
      </c>
      <c r="AB5" s="31" t="s">
        <v>141</v>
      </c>
      <c r="AC5" s="63"/>
    </row>
    <row r="6" spans="1:29" ht="6" customHeight="1">
      <c r="A6" s="32"/>
      <c r="B6" s="33"/>
      <c r="C6" s="109"/>
      <c r="D6" s="182"/>
      <c r="E6" s="182"/>
      <c r="F6" s="37"/>
      <c r="G6" s="182"/>
      <c r="H6" s="182"/>
      <c r="I6" s="37"/>
      <c r="J6" s="182"/>
      <c r="K6" s="182"/>
      <c r="L6" s="182"/>
      <c r="M6" s="182"/>
      <c r="N6" s="37"/>
      <c r="O6" s="37"/>
      <c r="P6" s="37"/>
      <c r="Q6" s="37"/>
      <c r="R6" s="37"/>
      <c r="S6" s="37"/>
      <c r="T6" s="37"/>
      <c r="U6" s="37"/>
      <c r="V6" s="37"/>
      <c r="W6" s="37"/>
      <c r="X6" s="37"/>
      <c r="Y6" s="37"/>
      <c r="Z6" s="37"/>
      <c r="AA6" s="37"/>
      <c r="AB6" s="37"/>
      <c r="AC6" s="63"/>
    </row>
    <row r="7" spans="1:29" ht="15.75" customHeight="1">
      <c r="A7" s="182" t="s">
        <v>74</v>
      </c>
      <c r="B7" s="183"/>
      <c r="C7" s="110">
        <v>116412</v>
      </c>
      <c r="D7" s="278">
        <v>50604</v>
      </c>
      <c r="E7" s="185"/>
      <c r="F7" s="110">
        <v>1526</v>
      </c>
      <c r="G7" s="278">
        <v>56730</v>
      </c>
      <c r="H7" s="185"/>
      <c r="I7" s="110">
        <v>7552</v>
      </c>
      <c r="J7" s="278">
        <v>401</v>
      </c>
      <c r="K7" s="185"/>
      <c r="L7" s="278">
        <v>38870</v>
      </c>
      <c r="M7" s="185"/>
      <c r="N7" s="110">
        <v>12817</v>
      </c>
      <c r="O7" s="110">
        <v>869</v>
      </c>
      <c r="P7" s="110">
        <v>14129</v>
      </c>
      <c r="Q7" s="110">
        <v>7212</v>
      </c>
      <c r="R7" s="110">
        <v>126</v>
      </c>
      <c r="S7" s="110">
        <v>3843</v>
      </c>
      <c r="T7" s="110">
        <v>165</v>
      </c>
      <c r="U7" s="111">
        <v>19</v>
      </c>
      <c r="V7" s="110">
        <v>52887</v>
      </c>
      <c r="W7" s="110">
        <v>248</v>
      </c>
      <c r="X7" s="111">
        <v>14.3</v>
      </c>
      <c r="Y7" s="110">
        <v>36459</v>
      </c>
      <c r="Z7" s="110">
        <v>290</v>
      </c>
      <c r="AA7" s="111">
        <v>15.8</v>
      </c>
      <c r="AB7" s="110">
        <v>89346</v>
      </c>
      <c r="AC7" s="63"/>
    </row>
    <row r="8" spans="1:29" ht="15.75" customHeight="1">
      <c r="A8" s="182" t="s">
        <v>75</v>
      </c>
      <c r="B8" s="183"/>
      <c r="C8" s="110">
        <v>174101</v>
      </c>
      <c r="D8" s="278">
        <v>67602</v>
      </c>
      <c r="E8" s="185"/>
      <c r="F8" s="110">
        <v>877</v>
      </c>
      <c r="G8" s="278">
        <v>85289</v>
      </c>
      <c r="H8" s="185"/>
      <c r="I8" s="110">
        <v>20333</v>
      </c>
      <c r="J8" s="278">
        <v>598</v>
      </c>
      <c r="K8" s="185"/>
      <c r="L8" s="278">
        <v>56065</v>
      </c>
      <c r="M8" s="185"/>
      <c r="N8" s="110">
        <v>18456</v>
      </c>
      <c r="O8" s="110">
        <v>413</v>
      </c>
      <c r="P8" s="110">
        <v>24795</v>
      </c>
      <c r="Q8" s="110">
        <v>9253</v>
      </c>
      <c r="R8" s="110">
        <v>193</v>
      </c>
      <c r="S8" s="110">
        <v>3148</v>
      </c>
      <c r="T8" s="110">
        <v>1706</v>
      </c>
      <c r="U8" s="111">
        <v>51.2</v>
      </c>
      <c r="V8" s="110">
        <v>64889</v>
      </c>
      <c r="W8" s="110">
        <v>2575</v>
      </c>
      <c r="X8" s="111">
        <v>37.7</v>
      </c>
      <c r="Y8" s="110">
        <v>49105</v>
      </c>
      <c r="Z8" s="110">
        <v>4281</v>
      </c>
      <c r="AA8" s="111">
        <v>42.1</v>
      </c>
      <c r="AB8" s="110">
        <v>113994</v>
      </c>
      <c r="AC8" s="63"/>
    </row>
    <row r="9" spans="1:29" ht="15.75" customHeight="1">
      <c r="A9" s="182" t="s">
        <v>76</v>
      </c>
      <c r="B9" s="183"/>
      <c r="C9" s="110">
        <v>227788</v>
      </c>
      <c r="D9" s="278">
        <v>114442</v>
      </c>
      <c r="E9" s="185"/>
      <c r="F9" s="110">
        <v>4684</v>
      </c>
      <c r="G9" s="278">
        <v>79973</v>
      </c>
      <c r="H9" s="185"/>
      <c r="I9" s="110">
        <v>28689</v>
      </c>
      <c r="J9" s="278">
        <v>786</v>
      </c>
      <c r="K9" s="185"/>
      <c r="L9" s="278">
        <v>40167</v>
      </c>
      <c r="M9" s="185"/>
      <c r="N9" s="110">
        <v>13539</v>
      </c>
      <c r="O9" s="110">
        <v>620</v>
      </c>
      <c r="P9" s="112">
        <v>15329</v>
      </c>
      <c r="Q9" s="112">
        <v>7983</v>
      </c>
      <c r="R9" s="112">
        <v>139</v>
      </c>
      <c r="S9" s="112">
        <v>2696</v>
      </c>
      <c r="T9" s="112">
        <v>871.5</v>
      </c>
      <c r="U9" s="113">
        <v>26.1</v>
      </c>
      <c r="V9" s="112">
        <v>123564</v>
      </c>
      <c r="W9" s="112">
        <v>805</v>
      </c>
      <c r="X9" s="113">
        <v>24.1</v>
      </c>
      <c r="Y9" s="112">
        <v>108356</v>
      </c>
      <c r="Z9" s="112">
        <v>1676.5</v>
      </c>
      <c r="AA9" s="113">
        <v>25.1</v>
      </c>
      <c r="AB9" s="112">
        <v>231920</v>
      </c>
      <c r="AC9" s="63"/>
    </row>
    <row r="10" spans="1:29" s="44" customFormat="1" ht="15.75" customHeight="1">
      <c r="A10" s="282" t="s">
        <v>161</v>
      </c>
      <c r="B10" s="283"/>
      <c r="C10" s="110">
        <v>102213</v>
      </c>
      <c r="D10" s="278">
        <v>42995</v>
      </c>
      <c r="E10" s="185"/>
      <c r="F10" s="110">
        <v>1019</v>
      </c>
      <c r="G10" s="278">
        <v>38353</v>
      </c>
      <c r="H10" s="185">
        <v>19846</v>
      </c>
      <c r="I10" s="110">
        <v>19846</v>
      </c>
      <c r="J10" s="278">
        <v>348.849</v>
      </c>
      <c r="K10" s="185"/>
      <c r="L10" s="278">
        <v>23669</v>
      </c>
      <c r="M10" s="185"/>
      <c r="N10" s="110">
        <v>9588</v>
      </c>
      <c r="O10" s="110">
        <v>384</v>
      </c>
      <c r="P10" s="112">
        <v>7726</v>
      </c>
      <c r="Q10" s="112">
        <v>4989</v>
      </c>
      <c r="R10" s="112">
        <v>176.634</v>
      </c>
      <c r="S10" s="112">
        <v>982</v>
      </c>
      <c r="T10" s="112">
        <v>781.5</v>
      </c>
      <c r="U10" s="113">
        <v>30.3</v>
      </c>
      <c r="V10" s="112">
        <v>1855</v>
      </c>
      <c r="W10" s="112">
        <v>1451.5</v>
      </c>
      <c r="X10" s="113">
        <v>30.52</v>
      </c>
      <c r="Y10" s="112">
        <v>1343</v>
      </c>
      <c r="Z10" s="112">
        <v>2233</v>
      </c>
      <c r="AA10" s="113">
        <v>30.4</v>
      </c>
      <c r="AB10" s="112">
        <v>3198</v>
      </c>
      <c r="AC10" s="114"/>
    </row>
    <row r="11" spans="1:29" ht="15.75" customHeight="1">
      <c r="A11" s="286" t="s">
        <v>162</v>
      </c>
      <c r="B11" s="287"/>
      <c r="C11" s="115">
        <f>SUM(D11:I11)</f>
        <v>186464</v>
      </c>
      <c r="D11" s="284">
        <f>SUM(D13:E24)</f>
        <v>77119</v>
      </c>
      <c r="E11" s="285"/>
      <c r="F11" s="115">
        <f>SUM(F13:F24)</f>
        <v>1114</v>
      </c>
      <c r="G11" s="284">
        <f>SUM(G13:H24)</f>
        <v>73505</v>
      </c>
      <c r="H11" s="285"/>
      <c r="I11" s="115">
        <f>SUM(I13:I24)</f>
        <v>34726</v>
      </c>
      <c r="J11" s="284">
        <f>AVERAGE(J13:K24)</f>
        <v>594.2709119925968</v>
      </c>
      <c r="K11" s="285"/>
      <c r="L11" s="284">
        <f>SUM(N11:Q11,S11)</f>
        <v>58920</v>
      </c>
      <c r="M11" s="285"/>
      <c r="N11" s="115">
        <f>SUM(N13:N24)</f>
        <v>22803</v>
      </c>
      <c r="O11" s="115">
        <f>SUM(O13:O24)</f>
        <v>603</v>
      </c>
      <c r="P11" s="116">
        <f>SUM(P13:P24)</f>
        <v>22800</v>
      </c>
      <c r="Q11" s="116">
        <f>SUM(Q13:Q24)</f>
        <v>9803</v>
      </c>
      <c r="R11" s="116">
        <v>201.0921</v>
      </c>
      <c r="S11" s="116">
        <f>SUM(S13:S24)</f>
        <v>2911</v>
      </c>
      <c r="T11" s="116">
        <f>SUM(T13:T24)</f>
        <v>1309</v>
      </c>
      <c r="U11" s="117">
        <f>AVERAGE(U13:U24)</f>
        <v>37.58749999999999</v>
      </c>
      <c r="V11" s="116">
        <f>SUM(V13:V24)</f>
        <v>14108</v>
      </c>
      <c r="W11" s="116">
        <f>SUM(W13:W24)</f>
        <v>2339</v>
      </c>
      <c r="X11" s="117">
        <f>AVERAGE(X13:X24)</f>
        <v>33.04916666666666</v>
      </c>
      <c r="Y11" s="116">
        <f>SUM(Y13:Y24)</f>
        <v>7616</v>
      </c>
      <c r="Z11" s="116">
        <f>SUM(Z13:Z24)</f>
        <v>3648</v>
      </c>
      <c r="AA11" s="118">
        <v>37.09201830198271</v>
      </c>
      <c r="AB11" s="116">
        <f>SUM(AB13:AB24)</f>
        <v>21724</v>
      </c>
      <c r="AC11" s="63"/>
    </row>
    <row r="12" spans="1:29" ht="6" customHeight="1">
      <c r="A12" s="119"/>
      <c r="B12" s="120"/>
      <c r="C12" s="110"/>
      <c r="D12" s="278"/>
      <c r="E12" s="185"/>
      <c r="F12" s="110"/>
      <c r="G12" s="278"/>
      <c r="H12" s="185"/>
      <c r="I12" s="110"/>
      <c r="J12" s="278"/>
      <c r="K12" s="185"/>
      <c r="L12" s="278"/>
      <c r="M12" s="185"/>
      <c r="N12" s="121"/>
      <c r="O12" s="121"/>
      <c r="P12" s="110"/>
      <c r="Q12" s="110"/>
      <c r="R12" s="110"/>
      <c r="S12" s="110"/>
      <c r="T12" s="110"/>
      <c r="U12" s="111"/>
      <c r="V12" s="110"/>
      <c r="W12" s="110"/>
      <c r="X12" s="111"/>
      <c r="Y12" s="110"/>
      <c r="Z12" s="110"/>
      <c r="AA12" s="122"/>
      <c r="AB12" s="110"/>
      <c r="AC12" s="63"/>
    </row>
    <row r="13" spans="1:29" ht="15" customHeight="1">
      <c r="A13" s="94" t="s">
        <v>162</v>
      </c>
      <c r="B13" s="120" t="s">
        <v>142</v>
      </c>
      <c r="C13" s="110">
        <f aca="true" t="shared" si="0" ref="C13:C24">SUM(D13:I13)</f>
        <v>7316</v>
      </c>
      <c r="D13" s="278">
        <f>1237+1748</f>
        <v>2985</v>
      </c>
      <c r="E13" s="185"/>
      <c r="F13" s="110">
        <f>26+106</f>
        <v>132</v>
      </c>
      <c r="G13" s="278">
        <f>P13+S13+1635</f>
        <v>3180</v>
      </c>
      <c r="H13" s="185"/>
      <c r="I13" s="110">
        <f>Q13+701</f>
        <v>1019</v>
      </c>
      <c r="J13" s="278">
        <f>C13/24</f>
        <v>304.8333333333333</v>
      </c>
      <c r="K13" s="185"/>
      <c r="L13" s="278">
        <f aca="true" t="shared" si="1" ref="L13:L24">SUM(N13:Q13,S13)</f>
        <v>3717</v>
      </c>
      <c r="M13" s="185"/>
      <c r="N13" s="110">
        <v>1748</v>
      </c>
      <c r="O13" s="110">
        <v>106</v>
      </c>
      <c r="P13" s="110">
        <v>1442</v>
      </c>
      <c r="Q13" s="110">
        <v>318</v>
      </c>
      <c r="R13" s="110">
        <v>154.875</v>
      </c>
      <c r="S13" s="110">
        <v>103</v>
      </c>
      <c r="T13" s="110">
        <v>25</v>
      </c>
      <c r="U13" s="111">
        <v>9.53</v>
      </c>
      <c r="V13" s="110">
        <v>370</v>
      </c>
      <c r="W13" s="110">
        <v>38</v>
      </c>
      <c r="X13" s="111">
        <v>6.98</v>
      </c>
      <c r="Y13" s="110">
        <v>172</v>
      </c>
      <c r="Z13" s="110">
        <f aca="true" t="shared" si="2" ref="Z13:Z24">T13+W13</f>
        <v>63</v>
      </c>
      <c r="AA13" s="122">
        <v>7.6923076923076925</v>
      </c>
      <c r="AB13" s="110">
        <f aca="true" t="shared" si="3" ref="AB13:AB24">V13+Y13</f>
        <v>542</v>
      </c>
      <c r="AC13" s="63"/>
    </row>
    <row r="14" spans="1:29" ht="15" customHeight="1">
      <c r="A14" s="94"/>
      <c r="B14" s="120" t="s">
        <v>163</v>
      </c>
      <c r="C14" s="110">
        <f t="shared" si="0"/>
        <v>9468</v>
      </c>
      <c r="D14" s="278">
        <f>1870+1802</f>
        <v>3672</v>
      </c>
      <c r="E14" s="185"/>
      <c r="F14" s="110">
        <f>52+45</f>
        <v>97</v>
      </c>
      <c r="G14" s="278">
        <f>P14+S14+2300</f>
        <v>4351</v>
      </c>
      <c r="H14" s="185"/>
      <c r="I14" s="110">
        <f>Q14+986</f>
        <v>1348</v>
      </c>
      <c r="J14" s="278">
        <f>C14/25</f>
        <v>378.72</v>
      </c>
      <c r="K14" s="185"/>
      <c r="L14" s="278">
        <f t="shared" si="1"/>
        <v>4260</v>
      </c>
      <c r="M14" s="185"/>
      <c r="N14" s="110">
        <v>1802</v>
      </c>
      <c r="O14" s="110">
        <v>45</v>
      </c>
      <c r="P14" s="110">
        <v>1324</v>
      </c>
      <c r="Q14" s="110">
        <v>362</v>
      </c>
      <c r="R14" s="110">
        <v>170.4</v>
      </c>
      <c r="S14" s="110">
        <v>727</v>
      </c>
      <c r="T14" s="110">
        <v>49</v>
      </c>
      <c r="U14" s="111">
        <v>16.87</v>
      </c>
      <c r="V14" s="110">
        <v>143</v>
      </c>
      <c r="W14" s="110">
        <v>175</v>
      </c>
      <c r="X14" s="111">
        <v>33.09</v>
      </c>
      <c r="Y14" s="110">
        <v>407</v>
      </c>
      <c r="Z14" s="110">
        <f t="shared" si="2"/>
        <v>224</v>
      </c>
      <c r="AA14" s="122">
        <v>27.450980392156865</v>
      </c>
      <c r="AB14" s="110">
        <f t="shared" si="3"/>
        <v>550</v>
      </c>
      <c r="AC14" s="63"/>
    </row>
    <row r="15" spans="1:29" ht="15" customHeight="1">
      <c r="A15" s="94"/>
      <c r="B15" s="120" t="s">
        <v>164</v>
      </c>
      <c r="C15" s="110">
        <f t="shared" si="0"/>
        <v>8272</v>
      </c>
      <c r="D15" s="278">
        <f>968+1223</f>
        <v>2191</v>
      </c>
      <c r="E15" s="185"/>
      <c r="F15" s="110">
        <f>15+40</f>
        <v>55</v>
      </c>
      <c r="G15" s="278">
        <f>P15+S15+1569</f>
        <v>2672</v>
      </c>
      <c r="H15" s="185"/>
      <c r="I15" s="110">
        <f>Q15+673</f>
        <v>3354</v>
      </c>
      <c r="J15" s="278">
        <f>C15/25</f>
        <v>330.88</v>
      </c>
      <c r="K15" s="185"/>
      <c r="L15" s="278">
        <f t="shared" si="1"/>
        <v>5047</v>
      </c>
      <c r="M15" s="185"/>
      <c r="N15" s="110">
        <v>1223</v>
      </c>
      <c r="O15" s="110">
        <v>40</v>
      </c>
      <c r="P15" s="110">
        <v>871</v>
      </c>
      <c r="Q15" s="110">
        <v>2681</v>
      </c>
      <c r="R15" s="110">
        <v>201.88</v>
      </c>
      <c r="S15" s="110">
        <v>232</v>
      </c>
      <c r="T15" s="110">
        <v>46</v>
      </c>
      <c r="U15" s="111">
        <v>16</v>
      </c>
      <c r="V15" s="110">
        <v>802</v>
      </c>
      <c r="W15" s="110">
        <v>122</v>
      </c>
      <c r="X15" s="111">
        <v>22.01</v>
      </c>
      <c r="Y15" s="110">
        <v>518</v>
      </c>
      <c r="Z15" s="110">
        <f t="shared" si="2"/>
        <v>168</v>
      </c>
      <c r="AA15" s="122">
        <v>20</v>
      </c>
      <c r="AB15" s="110">
        <f t="shared" si="3"/>
        <v>1320</v>
      </c>
      <c r="AC15" s="63"/>
    </row>
    <row r="16" spans="1:29" ht="15" customHeight="1">
      <c r="A16" s="94"/>
      <c r="B16" s="120" t="s">
        <v>165</v>
      </c>
      <c r="C16" s="110">
        <f t="shared" si="0"/>
        <v>12400</v>
      </c>
      <c r="D16" s="278">
        <f>2133+2313</f>
        <v>4446</v>
      </c>
      <c r="E16" s="185"/>
      <c r="F16" s="110">
        <f>117+38</f>
        <v>155</v>
      </c>
      <c r="G16" s="278">
        <f>P16+S16+2719</f>
        <v>5120</v>
      </c>
      <c r="H16" s="185"/>
      <c r="I16" s="110">
        <f>Q16+1165</f>
        <v>2679</v>
      </c>
      <c r="J16" s="278">
        <f>C16/25</f>
        <v>496</v>
      </c>
      <c r="K16" s="185"/>
      <c r="L16" s="278">
        <f t="shared" si="1"/>
        <v>6266</v>
      </c>
      <c r="M16" s="185"/>
      <c r="N16" s="110">
        <v>2313</v>
      </c>
      <c r="O16" s="110">
        <v>38</v>
      </c>
      <c r="P16" s="110">
        <v>2111</v>
      </c>
      <c r="Q16" s="110">
        <v>1514</v>
      </c>
      <c r="R16" s="110">
        <v>250.64</v>
      </c>
      <c r="S16" s="110">
        <v>290</v>
      </c>
      <c r="T16" s="110">
        <v>195</v>
      </c>
      <c r="U16" s="111">
        <v>68</v>
      </c>
      <c r="V16" s="110">
        <v>8</v>
      </c>
      <c r="W16" s="110">
        <v>382</v>
      </c>
      <c r="X16" s="111">
        <v>66.43</v>
      </c>
      <c r="Y16" s="110">
        <v>80</v>
      </c>
      <c r="Z16" s="110">
        <f t="shared" si="2"/>
        <v>577</v>
      </c>
      <c r="AA16" s="122">
        <v>66.93735498839906</v>
      </c>
      <c r="AB16" s="110">
        <f t="shared" si="3"/>
        <v>88</v>
      </c>
      <c r="AC16" s="63"/>
    </row>
    <row r="17" spans="1:29" ht="15" customHeight="1">
      <c r="A17" s="94"/>
      <c r="B17" s="120" t="s">
        <v>166</v>
      </c>
      <c r="C17" s="110">
        <f t="shared" si="0"/>
        <v>100880</v>
      </c>
      <c r="D17" s="278">
        <f>6902+8193+31812+1572</f>
        <v>48479</v>
      </c>
      <c r="E17" s="185"/>
      <c r="F17" s="110">
        <f>139+164</f>
        <v>303</v>
      </c>
      <c r="G17" s="278">
        <f>P17+S17+7872+19135</f>
        <v>34002</v>
      </c>
      <c r="H17" s="185"/>
      <c r="I17" s="110">
        <f>Q17+3374+12636</f>
        <v>18096</v>
      </c>
      <c r="J17" s="278">
        <f>C17/28</f>
        <v>3602.8571428571427</v>
      </c>
      <c r="K17" s="185"/>
      <c r="L17" s="278">
        <f t="shared" si="1"/>
        <v>17438</v>
      </c>
      <c r="M17" s="185"/>
      <c r="N17" s="110">
        <v>8193</v>
      </c>
      <c r="O17" s="110">
        <v>164</v>
      </c>
      <c r="P17" s="110">
        <v>6995</v>
      </c>
      <c r="Q17" s="110">
        <v>2086</v>
      </c>
      <c r="R17" s="110">
        <v>622.785</v>
      </c>
      <c r="S17" s="110">
        <v>0</v>
      </c>
      <c r="T17" s="110">
        <v>357</v>
      </c>
      <c r="U17" s="111">
        <v>100</v>
      </c>
      <c r="V17" s="110">
        <v>0</v>
      </c>
      <c r="W17" s="110">
        <v>713</v>
      </c>
      <c r="X17" s="111">
        <v>100</v>
      </c>
      <c r="Y17" s="110">
        <v>0</v>
      </c>
      <c r="Z17" s="110">
        <f t="shared" si="2"/>
        <v>1070</v>
      </c>
      <c r="AA17" s="122">
        <v>100</v>
      </c>
      <c r="AB17" s="110">
        <f t="shared" si="3"/>
        <v>0</v>
      </c>
      <c r="AC17" s="63"/>
    </row>
    <row r="18" spans="1:29" ht="15" customHeight="1">
      <c r="A18" s="94"/>
      <c r="B18" s="120" t="s">
        <v>167</v>
      </c>
      <c r="C18" s="110">
        <f t="shared" si="0"/>
        <v>8999</v>
      </c>
      <c r="D18" s="278">
        <f>1736+2143</f>
        <v>3879</v>
      </c>
      <c r="E18" s="185"/>
      <c r="F18" s="110">
        <f>21+28</f>
        <v>49</v>
      </c>
      <c r="G18" s="278">
        <f>P18+S18+2045</f>
        <v>3499</v>
      </c>
      <c r="H18" s="185"/>
      <c r="I18" s="110">
        <f>Q18+877</f>
        <v>1572</v>
      </c>
      <c r="J18" s="278">
        <f>C18/24</f>
        <v>374.9583333333333</v>
      </c>
      <c r="K18" s="185"/>
      <c r="L18" s="278">
        <f t="shared" si="1"/>
        <v>4320</v>
      </c>
      <c r="M18" s="185"/>
      <c r="N18" s="110">
        <v>2143</v>
      </c>
      <c r="O18" s="110">
        <v>28</v>
      </c>
      <c r="P18" s="110">
        <v>1454</v>
      </c>
      <c r="Q18" s="110">
        <v>695</v>
      </c>
      <c r="R18" s="110">
        <v>180</v>
      </c>
      <c r="S18" s="110">
        <v>0</v>
      </c>
      <c r="T18" s="110">
        <v>208</v>
      </c>
      <c r="U18" s="111">
        <v>75.37</v>
      </c>
      <c r="V18" s="110">
        <v>192</v>
      </c>
      <c r="W18" s="110">
        <v>389</v>
      </c>
      <c r="X18" s="111">
        <v>70.38</v>
      </c>
      <c r="Y18" s="110">
        <v>46</v>
      </c>
      <c r="Z18" s="110">
        <f t="shared" si="2"/>
        <v>597</v>
      </c>
      <c r="AA18" s="122">
        <v>72.10144927536231</v>
      </c>
      <c r="AB18" s="110">
        <f t="shared" si="3"/>
        <v>238</v>
      </c>
      <c r="AC18" s="63"/>
    </row>
    <row r="19" spans="1:29" ht="15" customHeight="1">
      <c r="A19" s="94"/>
      <c r="B19" s="120" t="s">
        <v>168</v>
      </c>
      <c r="C19" s="110">
        <f t="shared" si="0"/>
        <v>7812</v>
      </c>
      <c r="D19" s="278">
        <f>982+939</f>
        <v>1921</v>
      </c>
      <c r="E19" s="185"/>
      <c r="F19" s="110">
        <f>11+43</f>
        <v>54</v>
      </c>
      <c r="G19" s="278">
        <f>P19+S19+2219</f>
        <v>4573</v>
      </c>
      <c r="H19" s="185"/>
      <c r="I19" s="110">
        <f>Q19+951</f>
        <v>1264</v>
      </c>
      <c r="J19" s="278">
        <f>C19/25</f>
        <v>312.48</v>
      </c>
      <c r="K19" s="185"/>
      <c r="L19" s="278">
        <f t="shared" si="1"/>
        <v>3649</v>
      </c>
      <c r="M19" s="185"/>
      <c r="N19" s="110">
        <v>939</v>
      </c>
      <c r="O19" s="110">
        <v>43</v>
      </c>
      <c r="P19" s="110">
        <v>1695</v>
      </c>
      <c r="Q19" s="110">
        <v>313</v>
      </c>
      <c r="R19" s="110">
        <v>145.96</v>
      </c>
      <c r="S19" s="110">
        <v>659</v>
      </c>
      <c r="T19" s="110">
        <v>121</v>
      </c>
      <c r="U19" s="111">
        <v>41.91</v>
      </c>
      <c r="V19" s="110">
        <v>8729</v>
      </c>
      <c r="W19" s="110">
        <v>185</v>
      </c>
      <c r="X19" s="111">
        <v>32.26</v>
      </c>
      <c r="Y19" s="110">
        <v>5074</v>
      </c>
      <c r="Z19" s="110">
        <f t="shared" si="2"/>
        <v>306</v>
      </c>
      <c r="AA19" s="122">
        <v>35.498839907192576</v>
      </c>
      <c r="AB19" s="110">
        <f t="shared" si="3"/>
        <v>13803</v>
      </c>
      <c r="AC19" s="63"/>
    </row>
    <row r="20" spans="1:29" ht="15" customHeight="1">
      <c r="A20" s="94"/>
      <c r="B20" s="120" t="s">
        <v>169</v>
      </c>
      <c r="C20" s="110">
        <f t="shared" si="0"/>
        <v>6723</v>
      </c>
      <c r="D20" s="278">
        <f>918+906</f>
        <v>1824</v>
      </c>
      <c r="E20" s="185"/>
      <c r="F20" s="110">
        <f>19+29</f>
        <v>48</v>
      </c>
      <c r="G20" s="278">
        <f>P20+S20+1961</f>
        <v>3742</v>
      </c>
      <c r="H20" s="185"/>
      <c r="I20" s="110">
        <f>Q20+841</f>
        <v>1109</v>
      </c>
      <c r="J20" s="278">
        <f>C20/23</f>
        <v>292.30434782608694</v>
      </c>
      <c r="K20" s="185"/>
      <c r="L20" s="278">
        <f t="shared" si="1"/>
        <v>2984</v>
      </c>
      <c r="M20" s="185"/>
      <c r="N20" s="110">
        <v>906</v>
      </c>
      <c r="O20" s="110">
        <v>29</v>
      </c>
      <c r="P20" s="110">
        <v>1326</v>
      </c>
      <c r="Q20" s="110">
        <v>268</v>
      </c>
      <c r="R20" s="110">
        <v>129.739</v>
      </c>
      <c r="S20" s="110">
        <v>455</v>
      </c>
      <c r="T20" s="110">
        <v>132</v>
      </c>
      <c r="U20" s="111">
        <v>49.91</v>
      </c>
      <c r="V20" s="110">
        <v>1480</v>
      </c>
      <c r="W20" s="110">
        <v>23</v>
      </c>
      <c r="X20" s="111">
        <v>4.34</v>
      </c>
      <c r="Y20" s="110">
        <v>30</v>
      </c>
      <c r="Z20" s="110">
        <f t="shared" si="2"/>
        <v>155</v>
      </c>
      <c r="AA20" s="122">
        <v>19.521410579345087</v>
      </c>
      <c r="AB20" s="110">
        <f t="shared" si="3"/>
        <v>1510</v>
      </c>
      <c r="AC20" s="63"/>
    </row>
    <row r="21" spans="1:29" ht="15" customHeight="1">
      <c r="A21" s="94"/>
      <c r="B21" s="120" t="s">
        <v>170</v>
      </c>
      <c r="C21" s="110">
        <f t="shared" si="0"/>
        <v>4123</v>
      </c>
      <c r="D21" s="278">
        <f>815+586</f>
        <v>1401</v>
      </c>
      <c r="E21" s="185"/>
      <c r="F21" s="110">
        <f>23+7</f>
        <v>30</v>
      </c>
      <c r="G21" s="278">
        <f>P21+S21+1214</f>
        <v>2050</v>
      </c>
      <c r="H21" s="185"/>
      <c r="I21" s="110">
        <f>Q21+521</f>
        <v>642</v>
      </c>
      <c r="J21" s="278">
        <f>C21/22</f>
        <v>187.4090909090909</v>
      </c>
      <c r="K21" s="185"/>
      <c r="L21" s="278">
        <f t="shared" si="1"/>
        <v>1550</v>
      </c>
      <c r="M21" s="185"/>
      <c r="N21" s="110">
        <v>586</v>
      </c>
      <c r="O21" s="110">
        <v>7</v>
      </c>
      <c r="P21" s="110">
        <v>814</v>
      </c>
      <c r="Q21" s="110">
        <v>121</v>
      </c>
      <c r="R21" s="110">
        <v>70.454</v>
      </c>
      <c r="S21" s="110">
        <v>22</v>
      </c>
      <c r="T21" s="110">
        <v>42</v>
      </c>
      <c r="U21" s="111">
        <v>24.35</v>
      </c>
      <c r="V21" s="110">
        <v>298</v>
      </c>
      <c r="W21" s="110">
        <v>45</v>
      </c>
      <c r="X21" s="111">
        <v>13.04</v>
      </c>
      <c r="Y21" s="110">
        <v>277</v>
      </c>
      <c r="Z21" s="110">
        <f t="shared" si="2"/>
        <v>87</v>
      </c>
      <c r="AA21" s="122">
        <v>16.827852998065765</v>
      </c>
      <c r="AB21" s="110">
        <f t="shared" si="3"/>
        <v>575</v>
      </c>
      <c r="AC21" s="63"/>
    </row>
    <row r="22" spans="1:29" ht="15" customHeight="1">
      <c r="A22" s="94" t="s">
        <v>171</v>
      </c>
      <c r="B22" s="120" t="s">
        <v>143</v>
      </c>
      <c r="C22" s="110">
        <f t="shared" si="0"/>
        <v>5712</v>
      </c>
      <c r="D22" s="278">
        <f>1115+870</f>
        <v>1985</v>
      </c>
      <c r="E22" s="185"/>
      <c r="F22" s="110">
        <f>24+12</f>
        <v>36</v>
      </c>
      <c r="G22" s="278">
        <f>P22+S22+1367</f>
        <v>2803</v>
      </c>
      <c r="H22" s="185"/>
      <c r="I22" s="110">
        <f>Q22+586</f>
        <v>888</v>
      </c>
      <c r="J22" s="278">
        <f>C22/24</f>
        <v>238</v>
      </c>
      <c r="K22" s="185"/>
      <c r="L22" s="278">
        <f t="shared" si="1"/>
        <v>2620</v>
      </c>
      <c r="M22" s="185"/>
      <c r="N22" s="110">
        <v>870</v>
      </c>
      <c r="O22" s="110">
        <v>12</v>
      </c>
      <c r="P22" s="110">
        <v>1131</v>
      </c>
      <c r="Q22" s="110">
        <v>302</v>
      </c>
      <c r="R22" s="110">
        <v>109.166</v>
      </c>
      <c r="S22" s="110">
        <v>305</v>
      </c>
      <c r="T22" s="110">
        <v>23</v>
      </c>
      <c r="U22" s="111">
        <v>9.09</v>
      </c>
      <c r="V22" s="110">
        <v>627</v>
      </c>
      <c r="W22" s="110">
        <v>98</v>
      </c>
      <c r="X22" s="111">
        <v>17.58</v>
      </c>
      <c r="Y22" s="110">
        <v>209</v>
      </c>
      <c r="Z22" s="110">
        <f t="shared" si="2"/>
        <v>121</v>
      </c>
      <c r="AA22" s="122">
        <v>15.031055900621118</v>
      </c>
      <c r="AB22" s="110">
        <f t="shared" si="3"/>
        <v>836</v>
      </c>
      <c r="AC22" s="63"/>
    </row>
    <row r="23" spans="1:29" ht="15" customHeight="1">
      <c r="A23" s="119"/>
      <c r="B23" s="120" t="s">
        <v>172</v>
      </c>
      <c r="C23" s="110">
        <f t="shared" si="0"/>
        <v>6454</v>
      </c>
      <c r="D23" s="278">
        <f>980+957</f>
        <v>1937</v>
      </c>
      <c r="E23" s="185"/>
      <c r="F23" s="110">
        <f>23+39</f>
        <v>62</v>
      </c>
      <c r="G23" s="278">
        <f>P23+S23+1326</f>
        <v>3323</v>
      </c>
      <c r="H23" s="185"/>
      <c r="I23" s="110">
        <f>Q23+569</f>
        <v>1132</v>
      </c>
      <c r="J23" s="278">
        <f>C23/23</f>
        <v>280.60869565217394</v>
      </c>
      <c r="K23" s="185"/>
      <c r="L23" s="278">
        <f t="shared" si="1"/>
        <v>3556</v>
      </c>
      <c r="M23" s="185"/>
      <c r="N23" s="110">
        <v>957</v>
      </c>
      <c r="O23" s="110">
        <v>39</v>
      </c>
      <c r="P23" s="110">
        <v>1879</v>
      </c>
      <c r="Q23" s="110">
        <v>563</v>
      </c>
      <c r="R23" s="110">
        <v>154.608</v>
      </c>
      <c r="S23" s="110">
        <v>118</v>
      </c>
      <c r="T23" s="110">
        <v>26</v>
      </c>
      <c r="U23" s="111">
        <v>10.28</v>
      </c>
      <c r="V23" s="110">
        <v>424</v>
      </c>
      <c r="W23" s="110">
        <v>46</v>
      </c>
      <c r="X23" s="111">
        <v>9.09</v>
      </c>
      <c r="Y23" s="110">
        <v>186</v>
      </c>
      <c r="Z23" s="110">
        <f t="shared" si="2"/>
        <v>72</v>
      </c>
      <c r="AA23" s="122">
        <v>9.486166007905137</v>
      </c>
      <c r="AB23" s="110">
        <f t="shared" si="3"/>
        <v>610</v>
      </c>
      <c r="AC23" s="63"/>
    </row>
    <row r="24" spans="1:29" ht="15" customHeight="1">
      <c r="A24" s="37"/>
      <c r="B24" s="120" t="s">
        <v>173</v>
      </c>
      <c r="C24" s="110">
        <f t="shared" si="0"/>
        <v>8305</v>
      </c>
      <c r="D24" s="278">
        <f>1276+1123</f>
        <v>2399</v>
      </c>
      <c r="E24" s="185"/>
      <c r="F24" s="110">
        <f>41+52</f>
        <v>93</v>
      </c>
      <c r="G24" s="278">
        <f>P24+S24+2432</f>
        <v>4190</v>
      </c>
      <c r="H24" s="185"/>
      <c r="I24" s="110">
        <f>Q24+1043</f>
        <v>1623</v>
      </c>
      <c r="J24" s="278">
        <f>C24/25</f>
        <v>332.2</v>
      </c>
      <c r="K24" s="185"/>
      <c r="L24" s="278">
        <f t="shared" si="1"/>
        <v>3513</v>
      </c>
      <c r="M24" s="185"/>
      <c r="N24" s="110">
        <v>1123</v>
      </c>
      <c r="O24" s="110">
        <v>52</v>
      </c>
      <c r="P24" s="110">
        <v>1758</v>
      </c>
      <c r="Q24" s="110">
        <v>580</v>
      </c>
      <c r="R24" s="110">
        <v>140.52</v>
      </c>
      <c r="S24" s="110">
        <v>0</v>
      </c>
      <c r="T24" s="110">
        <v>85</v>
      </c>
      <c r="U24" s="111">
        <v>29.74</v>
      </c>
      <c r="V24" s="110">
        <v>1035</v>
      </c>
      <c r="W24" s="110">
        <v>123</v>
      </c>
      <c r="X24" s="111">
        <v>21.39</v>
      </c>
      <c r="Y24" s="110">
        <v>617</v>
      </c>
      <c r="Z24" s="110">
        <f t="shared" si="2"/>
        <v>208</v>
      </c>
      <c r="AA24" s="122">
        <v>24.10196987253766</v>
      </c>
      <c r="AB24" s="110">
        <f t="shared" si="3"/>
        <v>1652</v>
      </c>
      <c r="AC24" s="63"/>
    </row>
    <row r="25" spans="1:29" ht="6" customHeight="1" thickBot="1">
      <c r="A25" s="41"/>
      <c r="B25" s="42"/>
      <c r="C25" s="123"/>
      <c r="D25" s="279"/>
      <c r="E25" s="279"/>
      <c r="F25" s="133"/>
      <c r="G25" s="279"/>
      <c r="H25" s="279"/>
      <c r="I25" s="132"/>
      <c r="J25" s="279"/>
      <c r="K25" s="279"/>
      <c r="L25" s="279"/>
      <c r="M25" s="279"/>
      <c r="N25" s="132"/>
      <c r="O25" s="132"/>
      <c r="P25" s="132"/>
      <c r="Q25" s="132"/>
      <c r="R25" s="132"/>
      <c r="S25" s="132"/>
      <c r="T25" s="132"/>
      <c r="U25" s="132"/>
      <c r="V25" s="133"/>
      <c r="W25" s="133"/>
      <c r="X25" s="132"/>
      <c r="Y25" s="132"/>
      <c r="Z25" s="132"/>
      <c r="AA25" s="132"/>
      <c r="AB25" s="132"/>
      <c r="AC25" s="63"/>
    </row>
    <row r="26" spans="1:28" ht="18" customHeight="1">
      <c r="A26" s="134" t="s">
        <v>144</v>
      </c>
      <c r="B26" s="21"/>
      <c r="C26" s="94"/>
      <c r="D26" s="94"/>
      <c r="E26" s="94"/>
      <c r="F26" s="94"/>
      <c r="G26" s="94"/>
      <c r="H26" s="94"/>
      <c r="I26" s="94"/>
      <c r="J26" s="94"/>
      <c r="K26" s="94"/>
      <c r="L26" s="94"/>
      <c r="M26" s="94"/>
      <c r="N26" s="94"/>
      <c r="O26" s="94"/>
      <c r="P26" s="135" t="s">
        <v>145</v>
      </c>
      <c r="Q26" s="94"/>
      <c r="R26" s="94"/>
      <c r="S26" s="94"/>
      <c r="T26" s="94"/>
      <c r="U26" s="94"/>
      <c r="V26" s="94"/>
      <c r="W26" s="94"/>
      <c r="X26" s="94"/>
      <c r="Y26" s="94"/>
      <c r="Z26" s="94"/>
      <c r="AA26" s="94"/>
      <c r="AB26" s="94"/>
    </row>
    <row r="27" spans="1:28" ht="15" customHeight="1">
      <c r="A27" s="136" t="s">
        <v>146</v>
      </c>
      <c r="B27" s="21"/>
      <c r="C27" s="94"/>
      <c r="D27" s="94"/>
      <c r="E27" s="94"/>
      <c r="F27" s="94"/>
      <c r="G27" s="94"/>
      <c r="H27" s="94"/>
      <c r="I27" s="94"/>
      <c r="J27" s="94"/>
      <c r="K27" s="94"/>
      <c r="L27" s="94"/>
      <c r="M27" s="94"/>
      <c r="N27" s="94"/>
      <c r="O27" s="94"/>
      <c r="P27" s="137" t="s">
        <v>147</v>
      </c>
      <c r="Q27" s="94"/>
      <c r="R27" s="94"/>
      <c r="S27" s="94"/>
      <c r="T27" s="94"/>
      <c r="U27" s="94"/>
      <c r="V27" s="94"/>
      <c r="W27" s="94"/>
      <c r="X27" s="94"/>
      <c r="Y27" s="94"/>
      <c r="Z27" s="94"/>
      <c r="AA27" s="94"/>
      <c r="AB27" s="94"/>
    </row>
    <row r="28" spans="1:28" ht="15" customHeight="1">
      <c r="A28" s="135" t="s">
        <v>148</v>
      </c>
      <c r="B28" s="21"/>
      <c r="C28" s="94"/>
      <c r="D28" s="94"/>
      <c r="E28" s="94"/>
      <c r="F28" s="94"/>
      <c r="G28" s="94"/>
      <c r="H28" s="94"/>
      <c r="I28" s="94"/>
      <c r="J28" s="94"/>
      <c r="K28" s="94"/>
      <c r="L28" s="94"/>
      <c r="M28" s="94"/>
      <c r="N28" s="94"/>
      <c r="O28" s="94"/>
      <c r="P28" s="137" t="s">
        <v>149</v>
      </c>
      <c r="Q28" s="94"/>
      <c r="R28" s="94"/>
      <c r="S28" s="94"/>
      <c r="T28" s="94"/>
      <c r="U28" s="94"/>
      <c r="V28" s="94"/>
      <c r="W28" s="94"/>
      <c r="X28" s="94"/>
      <c r="Y28" s="94"/>
      <c r="Z28" s="94"/>
      <c r="AA28" s="94"/>
      <c r="AB28" s="94"/>
    </row>
  </sheetData>
  <mergeCells count="96">
    <mergeCell ref="T4:V4"/>
    <mergeCell ref="W4:Y4"/>
    <mergeCell ref="Z4:AB4"/>
    <mergeCell ref="A4:B5"/>
    <mergeCell ref="A11:B11"/>
    <mergeCell ref="A8:B8"/>
    <mergeCell ref="L4:S4"/>
    <mergeCell ref="D7:E7"/>
    <mergeCell ref="G7:H7"/>
    <mergeCell ref="G6:H6"/>
    <mergeCell ref="D5:E5"/>
    <mergeCell ref="G5:H5"/>
    <mergeCell ref="J5:K5"/>
    <mergeCell ref="C4:K4"/>
    <mergeCell ref="A9:B9"/>
    <mergeCell ref="A10:B10"/>
    <mergeCell ref="J11:K11"/>
    <mergeCell ref="L11:M11"/>
    <mergeCell ref="D9:E9"/>
    <mergeCell ref="G9:H9"/>
    <mergeCell ref="D11:E11"/>
    <mergeCell ref="G11:H11"/>
    <mergeCell ref="J9:K9"/>
    <mergeCell ref="L9:M9"/>
    <mergeCell ref="J8:K8"/>
    <mergeCell ref="L8:M8"/>
    <mergeCell ref="D8:E8"/>
    <mergeCell ref="G8:H8"/>
    <mergeCell ref="A2:O2"/>
    <mergeCell ref="J7:K7"/>
    <mergeCell ref="L7:M7"/>
    <mergeCell ref="A7:B7"/>
    <mergeCell ref="J6:K6"/>
    <mergeCell ref="L6:M6"/>
    <mergeCell ref="L5:M5"/>
    <mergeCell ref="D6:E6"/>
    <mergeCell ref="J10:K10"/>
    <mergeCell ref="L10:M10"/>
    <mergeCell ref="D10:E10"/>
    <mergeCell ref="G10:H10"/>
    <mergeCell ref="D12:E12"/>
    <mergeCell ref="G12:H12"/>
    <mergeCell ref="J12:K12"/>
    <mergeCell ref="L12:M12"/>
    <mergeCell ref="J13:K13"/>
    <mergeCell ref="L13:M13"/>
    <mergeCell ref="D13:E13"/>
    <mergeCell ref="G13:H13"/>
    <mergeCell ref="D14:E14"/>
    <mergeCell ref="G14:H14"/>
    <mergeCell ref="J14:K14"/>
    <mergeCell ref="L14:M14"/>
    <mergeCell ref="J15:K15"/>
    <mergeCell ref="L15:M15"/>
    <mergeCell ref="D15:E15"/>
    <mergeCell ref="G15:H15"/>
    <mergeCell ref="D16:E16"/>
    <mergeCell ref="G16:H16"/>
    <mergeCell ref="J16:K16"/>
    <mergeCell ref="L16:M16"/>
    <mergeCell ref="J17:K17"/>
    <mergeCell ref="L17:M17"/>
    <mergeCell ref="D17:E17"/>
    <mergeCell ref="G17:H17"/>
    <mergeCell ref="D18:E18"/>
    <mergeCell ref="G18:H18"/>
    <mergeCell ref="J18:K18"/>
    <mergeCell ref="L18:M18"/>
    <mergeCell ref="L20:M20"/>
    <mergeCell ref="J19:K19"/>
    <mergeCell ref="L19:M19"/>
    <mergeCell ref="J20:K20"/>
    <mergeCell ref="D19:E19"/>
    <mergeCell ref="G19:H19"/>
    <mergeCell ref="G21:H21"/>
    <mergeCell ref="D20:E20"/>
    <mergeCell ref="G20:H20"/>
    <mergeCell ref="D25:E25"/>
    <mergeCell ref="G25:H25"/>
    <mergeCell ref="G22:H22"/>
    <mergeCell ref="J22:K22"/>
    <mergeCell ref="D24:E24"/>
    <mergeCell ref="J21:K21"/>
    <mergeCell ref="J23:K23"/>
    <mergeCell ref="D23:E23"/>
    <mergeCell ref="G23:H23"/>
    <mergeCell ref="L21:M21"/>
    <mergeCell ref="D22:E22"/>
    <mergeCell ref="J25:K25"/>
    <mergeCell ref="L25:M25"/>
    <mergeCell ref="L22:M22"/>
    <mergeCell ref="L23:M23"/>
    <mergeCell ref="G24:H24"/>
    <mergeCell ref="J24:K24"/>
    <mergeCell ref="L24:M24"/>
    <mergeCell ref="D21:E21"/>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26"/>
  <sheetViews>
    <sheetView workbookViewId="0" topLeftCell="A1">
      <selection activeCell="A2" sqref="A2:L2"/>
    </sheetView>
  </sheetViews>
  <sheetFormatPr defaultColWidth="9.00390625" defaultRowHeight="13.5"/>
  <cols>
    <col min="1" max="1" width="6.25390625" style="1" customWidth="1"/>
    <col min="2" max="2" width="8.375" style="1" customWidth="1"/>
    <col min="3" max="3" width="12.375" style="1" customWidth="1"/>
    <col min="4" max="4" width="3.125" style="2" customWidth="1"/>
    <col min="5" max="5" width="9.375" style="2" customWidth="1"/>
    <col min="6" max="6" width="5.625" style="2" customWidth="1"/>
    <col min="7" max="7" width="7.00390625" style="2" customWidth="1"/>
    <col min="8" max="8" width="8.125" style="2" customWidth="1"/>
    <col min="9" max="9" width="4.25390625" style="2" customWidth="1"/>
    <col min="10" max="10" width="10.625" style="2" customWidth="1"/>
    <col min="11" max="11" width="1.75390625" style="2" customWidth="1"/>
    <col min="12" max="12" width="13.125" style="2" customWidth="1"/>
  </cols>
  <sheetData>
    <row r="1" spans="1:12" ht="32.25" customHeight="1">
      <c r="A1" s="3"/>
      <c r="B1" s="3"/>
      <c r="C1" s="3"/>
      <c r="D1" s="4"/>
      <c r="E1" s="4"/>
      <c r="F1" s="4"/>
      <c r="G1" s="4"/>
      <c r="H1" s="4"/>
      <c r="I1" s="4"/>
      <c r="J1" s="4"/>
      <c r="K1" s="4"/>
      <c r="L1" s="26"/>
    </row>
    <row r="2" spans="1:12" ht="50.25" customHeight="1">
      <c r="A2" s="253" t="s">
        <v>174</v>
      </c>
      <c r="B2" s="253"/>
      <c r="C2" s="253"/>
      <c r="D2" s="253"/>
      <c r="E2" s="253"/>
      <c r="F2" s="253"/>
      <c r="G2" s="253"/>
      <c r="H2" s="253"/>
      <c r="I2" s="253"/>
      <c r="J2" s="253"/>
      <c r="K2" s="253"/>
      <c r="L2" s="253"/>
    </row>
    <row r="3" spans="1:12" ht="16.5" customHeight="1" thickBot="1">
      <c r="A3" s="3"/>
      <c r="B3" s="3"/>
      <c r="C3" s="3"/>
      <c r="D3" s="3"/>
      <c r="E3" s="3"/>
      <c r="F3" s="3"/>
      <c r="G3" s="3"/>
      <c r="H3" s="3"/>
      <c r="I3" s="3"/>
      <c r="J3" s="3"/>
      <c r="K3" s="3"/>
      <c r="L3" s="45" t="s">
        <v>175</v>
      </c>
    </row>
    <row r="4" spans="1:12" ht="18" customHeight="1">
      <c r="A4" s="247" t="s">
        <v>176</v>
      </c>
      <c r="B4" s="248"/>
      <c r="C4" s="300" t="s">
        <v>177</v>
      </c>
      <c r="D4" s="300"/>
      <c r="E4" s="273" t="s">
        <v>178</v>
      </c>
      <c r="F4" s="273"/>
      <c r="G4" s="273" t="s">
        <v>179</v>
      </c>
      <c r="H4" s="273"/>
      <c r="I4" s="71" t="s">
        <v>180</v>
      </c>
      <c r="J4" s="71"/>
      <c r="K4" s="71"/>
      <c r="L4" s="269"/>
    </row>
    <row r="5" spans="1:12" ht="24" customHeight="1">
      <c r="A5" s="249"/>
      <c r="B5" s="250"/>
      <c r="C5" s="301"/>
      <c r="D5" s="301"/>
      <c r="E5" s="275"/>
      <c r="F5" s="275"/>
      <c r="G5" s="275"/>
      <c r="H5" s="275"/>
      <c r="I5" s="275" t="s">
        <v>178</v>
      </c>
      <c r="J5" s="275"/>
      <c r="K5" s="275" t="s">
        <v>179</v>
      </c>
      <c r="L5" s="276"/>
    </row>
    <row r="6" spans="1:12" ht="6" customHeight="1">
      <c r="A6" s="294"/>
      <c r="B6" s="295"/>
      <c r="C6" s="296"/>
      <c r="D6" s="297"/>
      <c r="E6" s="297"/>
      <c r="F6" s="297"/>
      <c r="G6" s="297"/>
      <c r="H6" s="297"/>
      <c r="I6" s="297"/>
      <c r="J6" s="297"/>
      <c r="K6" s="297"/>
      <c r="L6" s="297"/>
    </row>
    <row r="7" spans="1:12" ht="21.75" customHeight="1">
      <c r="A7" s="125" t="s">
        <v>74</v>
      </c>
      <c r="B7" s="126"/>
      <c r="C7" s="296">
        <f>SUM(E7:L7)</f>
        <v>300084</v>
      </c>
      <c r="D7" s="297"/>
      <c r="E7" s="297">
        <v>166775</v>
      </c>
      <c r="F7" s="297"/>
      <c r="G7" s="297">
        <v>117866</v>
      </c>
      <c r="H7" s="297"/>
      <c r="I7" s="297">
        <v>12604</v>
      </c>
      <c r="J7" s="297"/>
      <c r="K7" s="297">
        <v>2839</v>
      </c>
      <c r="L7" s="297"/>
    </row>
    <row r="8" spans="1:12" ht="21.75" customHeight="1">
      <c r="A8" s="125" t="s">
        <v>75</v>
      </c>
      <c r="B8" s="126"/>
      <c r="C8" s="296">
        <f>SUM(E8:L8)</f>
        <v>328022</v>
      </c>
      <c r="D8" s="297"/>
      <c r="E8" s="297">
        <v>176615</v>
      </c>
      <c r="F8" s="297"/>
      <c r="G8" s="297">
        <v>141079</v>
      </c>
      <c r="H8" s="297"/>
      <c r="I8" s="297">
        <v>10328</v>
      </c>
      <c r="J8" s="297"/>
      <c r="K8" s="297">
        <v>0</v>
      </c>
      <c r="L8" s="297"/>
    </row>
    <row r="9" spans="1:12" ht="21.75" customHeight="1">
      <c r="A9" s="125" t="s">
        <v>76</v>
      </c>
      <c r="B9" s="126"/>
      <c r="C9" s="296">
        <f>SUM(E9:L9)</f>
        <v>282691</v>
      </c>
      <c r="D9" s="297"/>
      <c r="E9" s="297">
        <v>148312</v>
      </c>
      <c r="F9" s="297"/>
      <c r="G9" s="297">
        <v>125638</v>
      </c>
      <c r="H9" s="297"/>
      <c r="I9" s="297">
        <v>8741</v>
      </c>
      <c r="J9" s="297"/>
      <c r="K9" s="297">
        <v>0</v>
      </c>
      <c r="L9" s="297"/>
    </row>
    <row r="10" spans="1:12" s="44" customFormat="1" ht="21.75" customHeight="1">
      <c r="A10" s="125" t="s">
        <v>161</v>
      </c>
      <c r="B10" s="126"/>
      <c r="C10" s="296">
        <f>SUM(E10:L10)</f>
        <v>366877</v>
      </c>
      <c r="D10" s="297"/>
      <c r="E10" s="297">
        <v>172437</v>
      </c>
      <c r="F10" s="297"/>
      <c r="G10" s="297">
        <v>178889</v>
      </c>
      <c r="H10" s="297"/>
      <c r="I10" s="297">
        <v>15551</v>
      </c>
      <c r="J10" s="297"/>
      <c r="K10" s="297">
        <v>0</v>
      </c>
      <c r="L10" s="297"/>
    </row>
    <row r="11" spans="1:12" ht="21.75" customHeight="1">
      <c r="A11" s="98" t="s">
        <v>162</v>
      </c>
      <c r="B11" s="99"/>
      <c r="C11" s="298">
        <f>SUM(E11:L11)</f>
        <v>400408</v>
      </c>
      <c r="D11" s="299"/>
      <c r="E11" s="299">
        <f>SUM(E13:F24)</f>
        <v>214578</v>
      </c>
      <c r="F11" s="299"/>
      <c r="G11" s="299">
        <f>SUM(G13:H24)</f>
        <v>172215</v>
      </c>
      <c r="H11" s="299"/>
      <c r="I11" s="299">
        <f>SUM(I13:J24)</f>
        <v>13615</v>
      </c>
      <c r="J11" s="299"/>
      <c r="K11" s="299">
        <f>SUM(K13:L24)</f>
        <v>0</v>
      </c>
      <c r="L11" s="299"/>
    </row>
    <row r="12" spans="1:12" ht="6" customHeight="1">
      <c r="A12" s="143"/>
      <c r="B12" s="143"/>
      <c r="C12" s="296"/>
      <c r="D12" s="297"/>
      <c r="E12" s="297"/>
      <c r="F12" s="297"/>
      <c r="G12" s="297"/>
      <c r="H12" s="297"/>
      <c r="I12" s="297"/>
      <c r="J12" s="297"/>
      <c r="K12" s="297"/>
      <c r="L12" s="297"/>
    </row>
    <row r="13" spans="1:12" ht="21.75" customHeight="1">
      <c r="A13" s="45" t="s">
        <v>162</v>
      </c>
      <c r="B13" s="144" t="s">
        <v>142</v>
      </c>
      <c r="C13" s="296">
        <f>SUM(E13:L13)</f>
        <v>47628</v>
      </c>
      <c r="D13" s="297"/>
      <c r="E13" s="297">
        <v>23573</v>
      </c>
      <c r="F13" s="297"/>
      <c r="G13" s="297">
        <v>22848</v>
      </c>
      <c r="H13" s="297"/>
      <c r="I13" s="297">
        <v>1207</v>
      </c>
      <c r="J13" s="297"/>
      <c r="K13" s="297">
        <v>0</v>
      </c>
      <c r="L13" s="297"/>
    </row>
    <row r="14" spans="1:12" ht="21.75" customHeight="1">
      <c r="A14" s="45"/>
      <c r="B14" s="144" t="s">
        <v>163</v>
      </c>
      <c r="C14" s="296">
        <f aca="true" t="shared" si="0" ref="C14:C23">SUM(E14:L14)</f>
        <v>61561</v>
      </c>
      <c r="D14" s="297"/>
      <c r="E14" s="297">
        <v>30339</v>
      </c>
      <c r="F14" s="297"/>
      <c r="G14" s="297">
        <v>28208</v>
      </c>
      <c r="H14" s="297"/>
      <c r="I14" s="297">
        <v>3014</v>
      </c>
      <c r="J14" s="297"/>
      <c r="K14" s="297">
        <v>0</v>
      </c>
      <c r="L14" s="297"/>
    </row>
    <row r="15" spans="1:12" ht="21.75" customHeight="1">
      <c r="A15" s="45"/>
      <c r="B15" s="144" t="s">
        <v>181</v>
      </c>
      <c r="C15" s="296">
        <f t="shared" si="0"/>
        <v>19321</v>
      </c>
      <c r="D15" s="297"/>
      <c r="E15" s="297">
        <v>10886</v>
      </c>
      <c r="F15" s="297"/>
      <c r="G15" s="297">
        <v>7728</v>
      </c>
      <c r="H15" s="297"/>
      <c r="I15" s="297">
        <v>707</v>
      </c>
      <c r="J15" s="297"/>
      <c r="K15" s="297">
        <v>0</v>
      </c>
      <c r="L15" s="297"/>
    </row>
    <row r="16" spans="1:12" ht="21.75" customHeight="1">
      <c r="A16" s="45"/>
      <c r="B16" s="144" t="s">
        <v>182</v>
      </c>
      <c r="C16" s="296">
        <f t="shared" si="0"/>
        <v>16887</v>
      </c>
      <c r="D16" s="297"/>
      <c r="E16" s="297">
        <v>9255</v>
      </c>
      <c r="F16" s="297"/>
      <c r="G16" s="297">
        <v>7297</v>
      </c>
      <c r="H16" s="297"/>
      <c r="I16" s="297">
        <v>335</v>
      </c>
      <c r="J16" s="297"/>
      <c r="K16" s="297">
        <v>0</v>
      </c>
      <c r="L16" s="297"/>
    </row>
    <row r="17" spans="1:12" ht="21.75" customHeight="1">
      <c r="A17" s="45"/>
      <c r="B17" s="144" t="s">
        <v>183</v>
      </c>
      <c r="C17" s="296">
        <f t="shared" si="0"/>
        <v>45503</v>
      </c>
      <c r="D17" s="297"/>
      <c r="E17" s="297">
        <v>22922</v>
      </c>
      <c r="F17" s="297"/>
      <c r="G17" s="297">
        <v>21260</v>
      </c>
      <c r="H17" s="297"/>
      <c r="I17" s="297">
        <v>1321</v>
      </c>
      <c r="J17" s="297"/>
      <c r="K17" s="297">
        <v>0</v>
      </c>
      <c r="L17" s="297"/>
    </row>
    <row r="18" spans="1:12" ht="21.75" customHeight="1">
      <c r="A18" s="45"/>
      <c r="B18" s="144" t="s">
        <v>184</v>
      </c>
      <c r="C18" s="296">
        <f t="shared" si="0"/>
        <v>27106</v>
      </c>
      <c r="D18" s="297"/>
      <c r="E18" s="297">
        <v>15325</v>
      </c>
      <c r="F18" s="297"/>
      <c r="G18" s="297">
        <v>10984</v>
      </c>
      <c r="H18" s="297"/>
      <c r="I18" s="297">
        <v>797</v>
      </c>
      <c r="J18" s="297"/>
      <c r="K18" s="297">
        <v>0</v>
      </c>
      <c r="L18" s="297"/>
    </row>
    <row r="19" spans="1:12" ht="21.75" customHeight="1">
      <c r="A19" s="45"/>
      <c r="B19" s="144" t="s">
        <v>168</v>
      </c>
      <c r="C19" s="296">
        <f t="shared" si="0"/>
        <v>44034</v>
      </c>
      <c r="D19" s="297"/>
      <c r="E19" s="297">
        <v>21651</v>
      </c>
      <c r="F19" s="297"/>
      <c r="G19" s="297">
        <v>20357</v>
      </c>
      <c r="H19" s="297"/>
      <c r="I19" s="297">
        <v>2026</v>
      </c>
      <c r="J19" s="297"/>
      <c r="K19" s="297">
        <v>0</v>
      </c>
      <c r="L19" s="297"/>
    </row>
    <row r="20" spans="1:12" ht="21.75" customHeight="1">
      <c r="A20" s="45"/>
      <c r="B20" s="144" t="s">
        <v>185</v>
      </c>
      <c r="C20" s="296">
        <f t="shared" si="0"/>
        <v>28862</v>
      </c>
      <c r="D20" s="297"/>
      <c r="E20" s="297">
        <v>14544</v>
      </c>
      <c r="F20" s="297"/>
      <c r="G20" s="297">
        <v>12966</v>
      </c>
      <c r="H20" s="297"/>
      <c r="I20" s="297">
        <v>1352</v>
      </c>
      <c r="J20" s="297"/>
      <c r="K20" s="297">
        <v>0</v>
      </c>
      <c r="L20" s="297"/>
    </row>
    <row r="21" spans="1:12" ht="21.75" customHeight="1">
      <c r="A21" s="45"/>
      <c r="B21" s="144" t="s">
        <v>186</v>
      </c>
      <c r="C21" s="296">
        <f>SUM(E21:L21)</f>
        <v>12653</v>
      </c>
      <c r="D21" s="297"/>
      <c r="E21" s="297">
        <v>7587</v>
      </c>
      <c r="F21" s="297"/>
      <c r="G21" s="297">
        <v>4549</v>
      </c>
      <c r="H21" s="297"/>
      <c r="I21" s="297">
        <v>517</v>
      </c>
      <c r="J21" s="297"/>
      <c r="K21" s="297">
        <v>0</v>
      </c>
      <c r="L21" s="297"/>
    </row>
    <row r="22" spans="1:12" ht="21.75" customHeight="1">
      <c r="A22" s="45" t="s">
        <v>171</v>
      </c>
      <c r="B22" s="144" t="s">
        <v>143</v>
      </c>
      <c r="C22" s="296">
        <f t="shared" si="0"/>
        <v>28192</v>
      </c>
      <c r="D22" s="297"/>
      <c r="E22" s="297">
        <v>17391</v>
      </c>
      <c r="F22" s="297"/>
      <c r="G22" s="297">
        <v>9970</v>
      </c>
      <c r="H22" s="297"/>
      <c r="I22" s="297">
        <v>831</v>
      </c>
      <c r="J22" s="297"/>
      <c r="K22" s="297">
        <v>0</v>
      </c>
      <c r="L22" s="297"/>
    </row>
    <row r="23" spans="1:12" ht="21.75" customHeight="1">
      <c r="A23" s="45"/>
      <c r="B23" s="144" t="s">
        <v>172</v>
      </c>
      <c r="C23" s="296">
        <f t="shared" si="0"/>
        <v>26402</v>
      </c>
      <c r="D23" s="297"/>
      <c r="E23" s="297">
        <v>16850</v>
      </c>
      <c r="F23" s="297"/>
      <c r="G23" s="297">
        <v>9449</v>
      </c>
      <c r="H23" s="297"/>
      <c r="I23" s="297">
        <v>103</v>
      </c>
      <c r="J23" s="297"/>
      <c r="K23" s="297">
        <v>0</v>
      </c>
      <c r="L23" s="297"/>
    </row>
    <row r="24" spans="1:12" ht="21.75" customHeight="1">
      <c r="A24" s="45"/>
      <c r="B24" s="144" t="s">
        <v>187</v>
      </c>
      <c r="C24" s="296">
        <f>SUM(E24:L24)</f>
        <v>42259</v>
      </c>
      <c r="D24" s="297"/>
      <c r="E24" s="297">
        <v>24255</v>
      </c>
      <c r="F24" s="297"/>
      <c r="G24" s="297">
        <v>16599</v>
      </c>
      <c r="H24" s="297"/>
      <c r="I24" s="297">
        <v>1405</v>
      </c>
      <c r="J24" s="297"/>
      <c r="K24" s="297">
        <v>0</v>
      </c>
      <c r="L24" s="297"/>
    </row>
    <row r="25" spans="1:12" ht="6" customHeight="1" thickBot="1">
      <c r="A25" s="8"/>
      <c r="B25" s="8"/>
      <c r="C25" s="293"/>
      <c r="D25" s="292"/>
      <c r="E25" s="292"/>
      <c r="F25" s="292"/>
      <c r="G25" s="292"/>
      <c r="H25" s="292"/>
      <c r="I25" s="292"/>
      <c r="J25" s="292"/>
      <c r="K25" s="292"/>
      <c r="L25" s="292"/>
    </row>
    <row r="26" spans="1:12" ht="18" customHeight="1">
      <c r="A26" s="14" t="s">
        <v>188</v>
      </c>
      <c r="B26" s="3"/>
      <c r="C26" s="3"/>
      <c r="D26" s="4"/>
      <c r="E26" s="4"/>
      <c r="F26" s="4"/>
      <c r="G26" s="4"/>
      <c r="H26" s="4"/>
      <c r="I26" s="4"/>
      <c r="J26" s="4"/>
      <c r="K26" s="4"/>
      <c r="L26" s="4"/>
    </row>
  </sheetData>
  <mergeCells count="114">
    <mergeCell ref="A4:B5"/>
    <mergeCell ref="E11:F11"/>
    <mergeCell ref="G11:H11"/>
    <mergeCell ref="I11:J11"/>
    <mergeCell ref="C4:D5"/>
    <mergeCell ref="E4:F5"/>
    <mergeCell ref="G4:H5"/>
    <mergeCell ref="I5:J5"/>
    <mergeCell ref="C7:D7"/>
    <mergeCell ref="E7:F7"/>
    <mergeCell ref="K5:L5"/>
    <mergeCell ref="I4:L4"/>
    <mergeCell ref="K11:L11"/>
    <mergeCell ref="I6:J6"/>
    <mergeCell ref="K6:L6"/>
    <mergeCell ref="I8:J8"/>
    <mergeCell ref="K8:L8"/>
    <mergeCell ref="G7:H7"/>
    <mergeCell ref="I7:J7"/>
    <mergeCell ref="K9:L9"/>
    <mergeCell ref="C10:D10"/>
    <mergeCell ref="E10:F10"/>
    <mergeCell ref="G10:H10"/>
    <mergeCell ref="I10:J10"/>
    <mergeCell ref="K10:L10"/>
    <mergeCell ref="C9:D9"/>
    <mergeCell ref="E9:F9"/>
    <mergeCell ref="G9:H9"/>
    <mergeCell ref="I9:J9"/>
    <mergeCell ref="K12:L12"/>
    <mergeCell ref="C13:D13"/>
    <mergeCell ref="E13:F13"/>
    <mergeCell ref="G13:H13"/>
    <mergeCell ref="I13:J13"/>
    <mergeCell ref="K13:L13"/>
    <mergeCell ref="C12:D12"/>
    <mergeCell ref="E12:F12"/>
    <mergeCell ref="G12:H12"/>
    <mergeCell ref="I12:J12"/>
    <mergeCell ref="K14:L14"/>
    <mergeCell ref="C15:D15"/>
    <mergeCell ref="E15:F15"/>
    <mergeCell ref="G15:H15"/>
    <mergeCell ref="I15:J15"/>
    <mergeCell ref="K15:L15"/>
    <mergeCell ref="C14:D14"/>
    <mergeCell ref="E14:F14"/>
    <mergeCell ref="G14:H14"/>
    <mergeCell ref="I14:J14"/>
    <mergeCell ref="K16:L16"/>
    <mergeCell ref="C17:D17"/>
    <mergeCell ref="E17:F17"/>
    <mergeCell ref="G17:H17"/>
    <mergeCell ref="I17:J17"/>
    <mergeCell ref="K17:L17"/>
    <mergeCell ref="C16:D16"/>
    <mergeCell ref="E16:F16"/>
    <mergeCell ref="G16:H16"/>
    <mergeCell ref="I16:J16"/>
    <mergeCell ref="K18:L18"/>
    <mergeCell ref="C19:D19"/>
    <mergeCell ref="E19:F19"/>
    <mergeCell ref="G19:H19"/>
    <mergeCell ref="I19:J19"/>
    <mergeCell ref="K19:L19"/>
    <mergeCell ref="C18:D18"/>
    <mergeCell ref="E18:F18"/>
    <mergeCell ref="G18:H18"/>
    <mergeCell ref="I18:J18"/>
    <mergeCell ref="K20:L20"/>
    <mergeCell ref="C21:D21"/>
    <mergeCell ref="E21:F21"/>
    <mergeCell ref="G21:H21"/>
    <mergeCell ref="I21:J21"/>
    <mergeCell ref="K21:L21"/>
    <mergeCell ref="C20:D20"/>
    <mergeCell ref="E20:F20"/>
    <mergeCell ref="G20:H20"/>
    <mergeCell ref="I20:J20"/>
    <mergeCell ref="I23:J23"/>
    <mergeCell ref="K23:L23"/>
    <mergeCell ref="C22:D22"/>
    <mergeCell ref="E22:F22"/>
    <mergeCell ref="G22:H22"/>
    <mergeCell ref="I22:J22"/>
    <mergeCell ref="G8:H8"/>
    <mergeCell ref="K24:L24"/>
    <mergeCell ref="C24:D24"/>
    <mergeCell ref="E24:F24"/>
    <mergeCell ref="G24:H24"/>
    <mergeCell ref="I24:J24"/>
    <mergeCell ref="K22:L22"/>
    <mergeCell ref="C23:D23"/>
    <mergeCell ref="E23:F23"/>
    <mergeCell ref="G23:H23"/>
    <mergeCell ref="C11:D11"/>
    <mergeCell ref="A2:L2"/>
    <mergeCell ref="A11:B11"/>
    <mergeCell ref="A7:B7"/>
    <mergeCell ref="A8:B8"/>
    <mergeCell ref="E6:F6"/>
    <mergeCell ref="G6:H6"/>
    <mergeCell ref="K7:L7"/>
    <mergeCell ref="C8:D8"/>
    <mergeCell ref="E8:F8"/>
    <mergeCell ref="A9:B9"/>
    <mergeCell ref="A10:B10"/>
    <mergeCell ref="A6:B6"/>
    <mergeCell ref="C6:D6"/>
    <mergeCell ref="K25:L25"/>
    <mergeCell ref="C25:D25"/>
    <mergeCell ref="E25:F25"/>
    <mergeCell ref="G25:H25"/>
    <mergeCell ref="I25:J2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L13"/>
  <sheetViews>
    <sheetView workbookViewId="0" topLeftCell="A1">
      <selection activeCell="A2" sqref="A2:L2"/>
    </sheetView>
  </sheetViews>
  <sheetFormatPr defaultColWidth="9.00390625" defaultRowHeight="13.5"/>
  <cols>
    <col min="1" max="1" width="6.25390625" style="1" customWidth="1"/>
    <col min="2" max="2" width="8.375" style="1" customWidth="1"/>
    <col min="3" max="3" width="12.375" style="1" customWidth="1"/>
    <col min="4" max="4" width="3.125" style="2" customWidth="1"/>
    <col min="5" max="5" width="9.375" style="2" customWidth="1"/>
    <col min="6" max="6" width="5.625" style="2" customWidth="1"/>
    <col min="7" max="7" width="7.00390625" style="2" customWidth="1"/>
    <col min="8" max="8" width="8.125" style="2" customWidth="1"/>
    <col min="9" max="9" width="4.25390625" style="2" customWidth="1"/>
    <col min="10" max="10" width="10.625" style="2" customWidth="1"/>
    <col min="11" max="11" width="1.75390625" style="2" customWidth="1"/>
    <col min="12" max="12" width="13.125" style="2" customWidth="1"/>
  </cols>
  <sheetData>
    <row r="1" spans="1:12" ht="32.25" customHeight="1">
      <c r="A1" s="3"/>
      <c r="B1" s="3"/>
      <c r="C1" s="3"/>
      <c r="D1" s="4"/>
      <c r="E1" s="4"/>
      <c r="F1" s="4"/>
      <c r="G1" s="4"/>
      <c r="H1" s="4"/>
      <c r="I1" s="4"/>
      <c r="J1" s="4"/>
      <c r="K1" s="4"/>
      <c r="L1" s="26"/>
    </row>
    <row r="2" spans="1:12" ht="24" customHeight="1">
      <c r="A2" s="253" t="s">
        <v>189</v>
      </c>
      <c r="B2" s="253"/>
      <c r="C2" s="253"/>
      <c r="D2" s="253"/>
      <c r="E2" s="253"/>
      <c r="F2" s="253"/>
      <c r="G2" s="253"/>
      <c r="H2" s="253"/>
      <c r="I2" s="253"/>
      <c r="J2" s="253"/>
      <c r="K2" s="253"/>
      <c r="L2" s="253"/>
    </row>
    <row r="3" spans="1:12" ht="16.5" customHeight="1" thickBot="1">
      <c r="A3" s="3"/>
      <c r="B3" s="3"/>
      <c r="C3" s="3"/>
      <c r="D3" s="4"/>
      <c r="E3" s="4"/>
      <c r="F3" s="4"/>
      <c r="G3" s="4"/>
      <c r="H3" s="4"/>
      <c r="I3" s="4"/>
      <c r="J3" s="4"/>
      <c r="K3" s="4"/>
      <c r="L3" s="11" t="s">
        <v>190</v>
      </c>
    </row>
    <row r="4" spans="1:12" ht="18" customHeight="1">
      <c r="A4" s="247" t="s">
        <v>64</v>
      </c>
      <c r="B4" s="248"/>
      <c r="C4" s="101" t="s">
        <v>191</v>
      </c>
      <c r="D4" s="101"/>
      <c r="E4" s="101"/>
      <c r="F4" s="71" t="s">
        <v>192</v>
      </c>
      <c r="G4" s="71"/>
      <c r="H4" s="71"/>
      <c r="I4" s="71"/>
      <c r="J4" s="71" t="s">
        <v>193</v>
      </c>
      <c r="K4" s="71"/>
      <c r="L4" s="269"/>
    </row>
    <row r="5" spans="1:12" ht="24" customHeight="1">
      <c r="A5" s="249"/>
      <c r="B5" s="250"/>
      <c r="C5" s="138" t="s">
        <v>194</v>
      </c>
      <c r="D5" s="301" t="s">
        <v>195</v>
      </c>
      <c r="E5" s="301"/>
      <c r="F5" s="275" t="s">
        <v>194</v>
      </c>
      <c r="G5" s="275"/>
      <c r="H5" s="301" t="s">
        <v>195</v>
      </c>
      <c r="I5" s="301"/>
      <c r="J5" s="275" t="s">
        <v>194</v>
      </c>
      <c r="K5" s="275"/>
      <c r="L5" s="68" t="s">
        <v>195</v>
      </c>
    </row>
    <row r="6" spans="1:12" ht="6" customHeight="1">
      <c r="A6" s="125"/>
      <c r="B6" s="126"/>
      <c r="C6" s="139"/>
      <c r="D6" s="297"/>
      <c r="E6" s="297"/>
      <c r="F6" s="297"/>
      <c r="G6" s="297"/>
      <c r="H6" s="297"/>
      <c r="I6" s="297"/>
      <c r="J6" s="297"/>
      <c r="K6" s="297"/>
      <c r="L6" s="140"/>
    </row>
    <row r="7" spans="1:12" ht="26.25" customHeight="1">
      <c r="A7" s="125" t="s">
        <v>74</v>
      </c>
      <c r="B7" s="126"/>
      <c r="C7" s="139">
        <f>SUM(F7,J7)</f>
        <v>136</v>
      </c>
      <c r="D7" s="297">
        <f>SUM(H7,L7)</f>
        <v>531</v>
      </c>
      <c r="E7" s="297"/>
      <c r="F7" s="297">
        <v>63</v>
      </c>
      <c r="G7" s="297"/>
      <c r="H7" s="297">
        <v>223</v>
      </c>
      <c r="I7" s="297"/>
      <c r="J7" s="297">
        <v>73</v>
      </c>
      <c r="K7" s="297"/>
      <c r="L7" s="140">
        <v>308</v>
      </c>
    </row>
    <row r="8" spans="1:12" ht="26.25" customHeight="1">
      <c r="A8" s="125" t="s">
        <v>75</v>
      </c>
      <c r="B8" s="126"/>
      <c r="C8" s="139">
        <f>SUM(F8,J8)</f>
        <v>133</v>
      </c>
      <c r="D8" s="297">
        <f>SUM(H8,L8)</f>
        <v>534</v>
      </c>
      <c r="E8" s="297"/>
      <c r="F8" s="297">
        <v>60</v>
      </c>
      <c r="G8" s="297"/>
      <c r="H8" s="297">
        <v>229</v>
      </c>
      <c r="I8" s="297"/>
      <c r="J8" s="297">
        <v>73</v>
      </c>
      <c r="K8" s="297"/>
      <c r="L8" s="140">
        <v>305</v>
      </c>
    </row>
    <row r="9" spans="1:12" ht="26.25" customHeight="1">
      <c r="A9" s="125" t="s">
        <v>76</v>
      </c>
      <c r="B9" s="126"/>
      <c r="C9" s="139">
        <f>SUM(F9,J9)</f>
        <v>134</v>
      </c>
      <c r="D9" s="297">
        <f>SUM(H9,L9)</f>
        <v>514</v>
      </c>
      <c r="E9" s="297"/>
      <c r="F9" s="297">
        <v>62</v>
      </c>
      <c r="G9" s="297"/>
      <c r="H9" s="297">
        <v>230</v>
      </c>
      <c r="I9" s="297"/>
      <c r="J9" s="297">
        <v>72</v>
      </c>
      <c r="K9" s="297"/>
      <c r="L9" s="140">
        <v>284</v>
      </c>
    </row>
    <row r="10" spans="1:12" s="44" customFormat="1" ht="26.25" customHeight="1">
      <c r="A10" s="125" t="s">
        <v>161</v>
      </c>
      <c r="B10" s="126"/>
      <c r="C10" s="139">
        <f>SUM(F10,J10)</f>
        <v>128</v>
      </c>
      <c r="D10" s="297">
        <f>SUM(H10,L10)</f>
        <v>495</v>
      </c>
      <c r="E10" s="297"/>
      <c r="F10" s="297">
        <v>62</v>
      </c>
      <c r="G10" s="297"/>
      <c r="H10" s="297">
        <v>219</v>
      </c>
      <c r="I10" s="297"/>
      <c r="J10" s="297">
        <v>66</v>
      </c>
      <c r="K10" s="297"/>
      <c r="L10" s="140">
        <v>276</v>
      </c>
    </row>
    <row r="11" spans="1:12" ht="26.25" customHeight="1">
      <c r="A11" s="98" t="s">
        <v>162</v>
      </c>
      <c r="B11" s="99"/>
      <c r="C11" s="141">
        <f>SUM(F11,J11)</f>
        <v>123</v>
      </c>
      <c r="D11" s="299">
        <f>SUM(H11,L11)</f>
        <v>477</v>
      </c>
      <c r="E11" s="299"/>
      <c r="F11" s="299">
        <v>60</v>
      </c>
      <c r="G11" s="299"/>
      <c r="H11" s="299">
        <v>224</v>
      </c>
      <c r="I11" s="299"/>
      <c r="J11" s="299">
        <v>63</v>
      </c>
      <c r="K11" s="299"/>
      <c r="L11" s="142">
        <v>253</v>
      </c>
    </row>
    <row r="12" spans="1:12" ht="6" customHeight="1" thickBot="1">
      <c r="A12" s="302"/>
      <c r="B12" s="303"/>
      <c r="C12" s="145"/>
      <c r="D12" s="292"/>
      <c r="E12" s="292"/>
      <c r="F12" s="292"/>
      <c r="G12" s="292"/>
      <c r="H12" s="292"/>
      <c r="I12" s="292"/>
      <c r="J12" s="292"/>
      <c r="K12" s="292"/>
      <c r="L12" s="146"/>
    </row>
    <row r="13" spans="1:12" ht="18" customHeight="1">
      <c r="A13" s="14" t="s">
        <v>196</v>
      </c>
      <c r="B13" s="3"/>
      <c r="C13" s="3"/>
      <c r="D13" s="4"/>
      <c r="E13" s="147"/>
      <c r="F13" s="147"/>
      <c r="G13" s="147"/>
      <c r="H13" s="147"/>
      <c r="I13" s="147"/>
      <c r="J13" s="147"/>
      <c r="K13" s="147"/>
      <c r="L13" s="147"/>
    </row>
  </sheetData>
  <mergeCells count="44">
    <mergeCell ref="F5:G5"/>
    <mergeCell ref="H5:I5"/>
    <mergeCell ref="J5:K5"/>
    <mergeCell ref="C4:E4"/>
    <mergeCell ref="F4:I4"/>
    <mergeCell ref="D7:E7"/>
    <mergeCell ref="F7:G7"/>
    <mergeCell ref="H7:I7"/>
    <mergeCell ref="J7:K7"/>
    <mergeCell ref="D8:E8"/>
    <mergeCell ref="F8:G8"/>
    <mergeCell ref="H8:I8"/>
    <mergeCell ref="J8:K8"/>
    <mergeCell ref="D9:E9"/>
    <mergeCell ref="F9:G9"/>
    <mergeCell ref="H9:I9"/>
    <mergeCell ref="J9:K9"/>
    <mergeCell ref="D10:E10"/>
    <mergeCell ref="F10:G10"/>
    <mergeCell ref="H10:I10"/>
    <mergeCell ref="J10:K10"/>
    <mergeCell ref="A7:B7"/>
    <mergeCell ref="A8:B8"/>
    <mergeCell ref="A9:B9"/>
    <mergeCell ref="A10:B10"/>
    <mergeCell ref="J6:K6"/>
    <mergeCell ref="A4:B5"/>
    <mergeCell ref="A11:B11"/>
    <mergeCell ref="A2:L2"/>
    <mergeCell ref="J4:L4"/>
    <mergeCell ref="D11:E11"/>
    <mergeCell ref="F11:G11"/>
    <mergeCell ref="H11:I11"/>
    <mergeCell ref="J11:K11"/>
    <mergeCell ref="D5:E5"/>
    <mergeCell ref="A6:B6"/>
    <mergeCell ref="D6:E6"/>
    <mergeCell ref="F6:G6"/>
    <mergeCell ref="H6:I6"/>
    <mergeCell ref="J12:K12"/>
    <mergeCell ref="A12:B12"/>
    <mergeCell ref="D12:E12"/>
    <mergeCell ref="F12:G12"/>
    <mergeCell ref="H12:I12"/>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O26"/>
  <sheetViews>
    <sheetView workbookViewId="0" topLeftCell="A1">
      <selection activeCell="A2" sqref="A2:H2"/>
    </sheetView>
  </sheetViews>
  <sheetFormatPr defaultColWidth="9.00390625" defaultRowHeight="13.5"/>
  <cols>
    <col min="1" max="1" width="6.625" style="1" customWidth="1"/>
    <col min="2" max="2" width="8.50390625" style="1" customWidth="1"/>
    <col min="3" max="3" width="12.375" style="1" customWidth="1"/>
    <col min="4" max="4" width="12.125" style="2" customWidth="1"/>
    <col min="5" max="7" width="12.625" style="2" customWidth="1"/>
    <col min="8" max="8" width="12.50390625" style="2" customWidth="1"/>
    <col min="9" max="13" width="15.00390625" style="2" customWidth="1"/>
    <col min="14" max="14" width="15.125" style="2" customWidth="1"/>
    <col min="15" max="15" width="9.00390625" style="0" hidden="1" customWidth="1"/>
  </cols>
  <sheetData>
    <row r="1" spans="1:14" ht="30" customHeight="1">
      <c r="A1" s="23"/>
      <c r="B1" s="3"/>
      <c r="C1" s="3"/>
      <c r="D1" s="4"/>
      <c r="E1" s="4"/>
      <c r="F1" s="4"/>
      <c r="G1" s="4"/>
      <c r="H1" s="4"/>
      <c r="I1" s="4"/>
      <c r="J1" s="4"/>
      <c r="K1" s="4"/>
      <c r="L1" s="4"/>
      <c r="M1" s="4"/>
      <c r="N1" s="26"/>
    </row>
    <row r="2" spans="1:14" ht="42" customHeight="1">
      <c r="A2" s="253" t="s">
        <v>197</v>
      </c>
      <c r="B2" s="253"/>
      <c r="C2" s="253"/>
      <c r="D2" s="253"/>
      <c r="E2" s="253"/>
      <c r="F2" s="253"/>
      <c r="G2" s="253"/>
      <c r="H2" s="253"/>
      <c r="I2" s="4"/>
      <c r="J2" s="4"/>
      <c r="K2" s="4"/>
      <c r="L2" s="4"/>
      <c r="M2" s="4"/>
      <c r="N2" s="4"/>
    </row>
    <row r="3" spans="1:14" ht="16.5" customHeight="1" thickBot="1">
      <c r="A3" s="3"/>
      <c r="B3" s="3"/>
      <c r="C3" s="3"/>
      <c r="D3" s="3"/>
      <c r="E3" s="3"/>
      <c r="F3" s="3"/>
      <c r="G3" s="3"/>
      <c r="H3" s="3"/>
      <c r="I3" s="3"/>
      <c r="J3" s="3"/>
      <c r="K3" s="3"/>
      <c r="L3" s="3"/>
      <c r="M3" s="3"/>
      <c r="N3" s="45" t="s">
        <v>175</v>
      </c>
    </row>
    <row r="4" spans="1:14" ht="18" customHeight="1">
      <c r="A4" s="247" t="s">
        <v>198</v>
      </c>
      <c r="B4" s="306"/>
      <c r="C4" s="300" t="s">
        <v>199</v>
      </c>
      <c r="D4" s="269" t="s">
        <v>200</v>
      </c>
      <c r="E4" s="70"/>
      <c r="F4" s="71" t="s">
        <v>201</v>
      </c>
      <c r="G4" s="71"/>
      <c r="H4" s="269"/>
      <c r="I4" s="70" t="s">
        <v>202</v>
      </c>
      <c r="J4" s="71"/>
      <c r="K4" s="71"/>
      <c r="L4" s="71" t="s">
        <v>203</v>
      </c>
      <c r="M4" s="71"/>
      <c r="N4" s="304" t="s">
        <v>204</v>
      </c>
    </row>
    <row r="5" spans="1:14" ht="24" customHeight="1">
      <c r="A5" s="307"/>
      <c r="B5" s="308"/>
      <c r="C5" s="301"/>
      <c r="D5" s="138" t="s">
        <v>178</v>
      </c>
      <c r="E5" s="67" t="s">
        <v>205</v>
      </c>
      <c r="F5" s="67" t="s">
        <v>178</v>
      </c>
      <c r="G5" s="67" t="s">
        <v>206</v>
      </c>
      <c r="H5" s="68" t="s">
        <v>205</v>
      </c>
      <c r="I5" s="66" t="s">
        <v>207</v>
      </c>
      <c r="J5" s="67" t="s">
        <v>178</v>
      </c>
      <c r="K5" s="67" t="s">
        <v>205</v>
      </c>
      <c r="L5" s="67" t="s">
        <v>178</v>
      </c>
      <c r="M5" s="67" t="s">
        <v>205</v>
      </c>
      <c r="N5" s="305"/>
    </row>
    <row r="6" spans="1:14" ht="6" customHeight="1">
      <c r="A6" s="3"/>
      <c r="B6" s="3"/>
      <c r="C6" s="157"/>
      <c r="D6" s="3"/>
      <c r="E6" s="4"/>
      <c r="F6" s="4"/>
      <c r="G6" s="4"/>
      <c r="H6" s="4"/>
      <c r="I6" s="4"/>
      <c r="J6" s="4"/>
      <c r="K6" s="4"/>
      <c r="L6" s="4"/>
      <c r="M6" s="4"/>
      <c r="N6" s="4"/>
    </row>
    <row r="7" spans="1:14" ht="15" customHeight="1">
      <c r="A7" s="125" t="s">
        <v>74</v>
      </c>
      <c r="B7" s="126"/>
      <c r="C7" s="139">
        <v>308652</v>
      </c>
      <c r="D7" s="140">
        <v>132234</v>
      </c>
      <c r="E7" s="140">
        <v>9964</v>
      </c>
      <c r="F7" s="140">
        <v>88099</v>
      </c>
      <c r="G7" s="140">
        <v>1759</v>
      </c>
      <c r="H7" s="140">
        <v>8737</v>
      </c>
      <c r="I7" s="140">
        <v>19472</v>
      </c>
      <c r="J7" s="140">
        <v>5391</v>
      </c>
      <c r="K7" s="140">
        <v>426</v>
      </c>
      <c r="L7" s="140">
        <v>36668</v>
      </c>
      <c r="M7" s="140">
        <v>5902</v>
      </c>
      <c r="N7" s="158">
        <v>100</v>
      </c>
    </row>
    <row r="8" spans="1:14" ht="15" customHeight="1">
      <c r="A8" s="125" t="s">
        <v>75</v>
      </c>
      <c r="B8" s="126"/>
      <c r="C8" s="139">
        <v>435762</v>
      </c>
      <c r="D8" s="140">
        <v>189156</v>
      </c>
      <c r="E8" s="140">
        <v>23384</v>
      </c>
      <c r="F8" s="140">
        <v>112348</v>
      </c>
      <c r="G8" s="140">
        <v>2779</v>
      </c>
      <c r="H8" s="140">
        <v>15419</v>
      </c>
      <c r="I8" s="140">
        <v>32830</v>
      </c>
      <c r="J8" s="140">
        <v>11866</v>
      </c>
      <c r="K8" s="140">
        <v>507</v>
      </c>
      <c r="L8" s="140">
        <v>47473</v>
      </c>
      <c r="M8" s="140">
        <v>0</v>
      </c>
      <c r="N8" s="158">
        <f>C8/$C$7*100</f>
        <v>141.18230239881808</v>
      </c>
    </row>
    <row r="9" spans="1:14" ht="15" customHeight="1">
      <c r="A9" s="125" t="s">
        <v>76</v>
      </c>
      <c r="B9" s="126"/>
      <c r="C9" s="139">
        <v>200332</v>
      </c>
      <c r="D9" s="140">
        <v>81558</v>
      </c>
      <c r="E9" s="140">
        <v>10240</v>
      </c>
      <c r="F9" s="140">
        <v>59409</v>
      </c>
      <c r="G9" s="140">
        <v>416</v>
      </c>
      <c r="H9" s="140">
        <v>6199</v>
      </c>
      <c r="I9" s="140">
        <v>15559</v>
      </c>
      <c r="J9" s="140">
        <v>5118</v>
      </c>
      <c r="K9" s="140">
        <v>260</v>
      </c>
      <c r="L9" s="140">
        <v>21573</v>
      </c>
      <c r="M9" s="140">
        <v>0</v>
      </c>
      <c r="N9" s="158">
        <f>C9/$C$7*100</f>
        <v>64.90545987066339</v>
      </c>
    </row>
    <row r="10" spans="1:14" s="44" customFormat="1" ht="15" customHeight="1">
      <c r="A10" s="125" t="s">
        <v>161</v>
      </c>
      <c r="B10" s="126"/>
      <c r="C10" s="139">
        <v>329357</v>
      </c>
      <c r="D10" s="140">
        <v>127457</v>
      </c>
      <c r="E10" s="140">
        <v>13316</v>
      </c>
      <c r="F10" s="140">
        <v>107346</v>
      </c>
      <c r="G10" s="140">
        <v>1073</v>
      </c>
      <c r="H10" s="140">
        <v>13330</v>
      </c>
      <c r="I10" s="140">
        <v>28315</v>
      </c>
      <c r="J10" s="140">
        <v>8231</v>
      </c>
      <c r="K10" s="140">
        <v>452</v>
      </c>
      <c r="L10" s="140">
        <v>29837</v>
      </c>
      <c r="M10" s="140">
        <v>0</v>
      </c>
      <c r="N10" s="158">
        <f>C10/$C$7*100</f>
        <v>106.70820211759522</v>
      </c>
    </row>
    <row r="11" spans="1:14" ht="15" customHeight="1">
      <c r="A11" s="98" t="s">
        <v>162</v>
      </c>
      <c r="B11" s="99"/>
      <c r="C11" s="141">
        <f>SUM(D11:M11)</f>
        <v>336360</v>
      </c>
      <c r="D11" s="142">
        <f aca="true" t="shared" si="0" ref="D11:L11">SUM(D13:D24)</f>
        <v>100434</v>
      </c>
      <c r="E11" s="142">
        <f t="shared" si="0"/>
        <v>14033</v>
      </c>
      <c r="F11" s="142">
        <f t="shared" si="0"/>
        <v>108089</v>
      </c>
      <c r="G11" s="142">
        <f t="shared" si="0"/>
        <v>941</v>
      </c>
      <c r="H11" s="142">
        <f t="shared" si="0"/>
        <v>11658</v>
      </c>
      <c r="I11" s="142">
        <f t="shared" si="0"/>
        <v>31211</v>
      </c>
      <c r="J11" s="142">
        <f t="shared" si="0"/>
        <v>8717</v>
      </c>
      <c r="K11" s="142">
        <f t="shared" si="0"/>
        <v>385</v>
      </c>
      <c r="L11" s="142">
        <f t="shared" si="0"/>
        <v>60892</v>
      </c>
      <c r="M11" s="142">
        <v>0</v>
      </c>
      <c r="N11" s="159">
        <f>C11/$C$7*100</f>
        <v>108.97710042377824</v>
      </c>
    </row>
    <row r="12" spans="1:14" ht="6" customHeight="1">
      <c r="A12" s="143"/>
      <c r="B12" s="143"/>
      <c r="C12" s="139"/>
      <c r="D12" s="140"/>
      <c r="E12" s="140"/>
      <c r="F12" s="140"/>
      <c r="G12" s="140"/>
      <c r="H12" s="140"/>
      <c r="I12" s="140"/>
      <c r="J12" s="140"/>
      <c r="K12" s="140"/>
      <c r="L12" s="140"/>
      <c r="M12" s="140"/>
      <c r="N12" s="158"/>
    </row>
    <row r="13" spans="1:15" ht="15" customHeight="1">
      <c r="A13" s="45" t="s">
        <v>162</v>
      </c>
      <c r="B13" s="143" t="s">
        <v>142</v>
      </c>
      <c r="C13" s="139">
        <f>SUM(D13:M13)</f>
        <v>82043</v>
      </c>
      <c r="D13" s="140">
        <v>25334</v>
      </c>
      <c r="E13" s="140">
        <v>3456</v>
      </c>
      <c r="F13" s="140">
        <v>32575</v>
      </c>
      <c r="G13" s="140">
        <v>210</v>
      </c>
      <c r="H13" s="140">
        <v>2238</v>
      </c>
      <c r="I13" s="140">
        <v>5724</v>
      </c>
      <c r="J13" s="140">
        <v>1501</v>
      </c>
      <c r="K13" s="140">
        <v>74</v>
      </c>
      <c r="L13" s="140">
        <v>10931</v>
      </c>
      <c r="M13" s="140">
        <v>0</v>
      </c>
      <c r="N13" s="158">
        <f aca="true" t="shared" si="1" ref="N13:N24">C13/O13*100</f>
        <v>125.18386279715585</v>
      </c>
      <c r="O13">
        <v>65538</v>
      </c>
    </row>
    <row r="14" spans="1:15" ht="15" customHeight="1">
      <c r="A14" s="45"/>
      <c r="B14" s="143" t="s">
        <v>163</v>
      </c>
      <c r="C14" s="139">
        <f aca="true" t="shared" si="2" ref="C14:C24">SUM(D14:M14)</f>
        <v>43531</v>
      </c>
      <c r="D14" s="140">
        <v>13268</v>
      </c>
      <c r="E14" s="140">
        <v>1773</v>
      </c>
      <c r="F14" s="140">
        <v>8029</v>
      </c>
      <c r="G14" s="140">
        <v>290</v>
      </c>
      <c r="H14" s="140">
        <v>2644</v>
      </c>
      <c r="I14" s="140">
        <v>3902</v>
      </c>
      <c r="J14" s="140">
        <v>1651</v>
      </c>
      <c r="K14" s="140">
        <v>30</v>
      </c>
      <c r="L14" s="140">
        <v>11944</v>
      </c>
      <c r="M14" s="140">
        <v>0</v>
      </c>
      <c r="N14" s="158">
        <f t="shared" si="1"/>
        <v>85.95999289113564</v>
      </c>
      <c r="O14">
        <v>50641</v>
      </c>
    </row>
    <row r="15" spans="1:15" ht="15" customHeight="1">
      <c r="A15" s="45"/>
      <c r="B15" s="143" t="s">
        <v>164</v>
      </c>
      <c r="C15" s="139">
        <f t="shared" si="2"/>
        <v>31648</v>
      </c>
      <c r="D15" s="140">
        <v>8132</v>
      </c>
      <c r="E15" s="140">
        <v>453</v>
      </c>
      <c r="F15" s="140">
        <v>13137</v>
      </c>
      <c r="G15" s="140">
        <v>278</v>
      </c>
      <c r="H15" s="140">
        <v>1995</v>
      </c>
      <c r="I15" s="140">
        <v>3322</v>
      </c>
      <c r="J15" s="140">
        <v>970</v>
      </c>
      <c r="K15" s="140">
        <v>18</v>
      </c>
      <c r="L15" s="140">
        <v>3343</v>
      </c>
      <c r="M15" s="140">
        <v>0</v>
      </c>
      <c r="N15" s="158">
        <f t="shared" si="1"/>
        <v>105.79308039445094</v>
      </c>
      <c r="O15">
        <v>29915</v>
      </c>
    </row>
    <row r="16" spans="1:15" ht="15" customHeight="1">
      <c r="A16" s="45"/>
      <c r="B16" s="143" t="s">
        <v>165</v>
      </c>
      <c r="C16" s="139">
        <f t="shared" si="2"/>
        <v>9426</v>
      </c>
      <c r="D16" s="140">
        <v>2975</v>
      </c>
      <c r="E16" s="140">
        <v>542</v>
      </c>
      <c r="F16" s="140">
        <v>2036</v>
      </c>
      <c r="G16" s="140">
        <v>0</v>
      </c>
      <c r="H16" s="140">
        <v>206</v>
      </c>
      <c r="I16" s="140">
        <v>1080</v>
      </c>
      <c r="J16" s="140">
        <v>252</v>
      </c>
      <c r="K16" s="140">
        <v>39</v>
      </c>
      <c r="L16" s="140">
        <v>2296</v>
      </c>
      <c r="M16" s="140">
        <v>0</v>
      </c>
      <c r="N16" s="158">
        <f t="shared" si="1"/>
        <v>91.6302128900554</v>
      </c>
      <c r="O16">
        <v>10287</v>
      </c>
    </row>
    <row r="17" spans="1:15" ht="15" customHeight="1">
      <c r="A17" s="45"/>
      <c r="B17" s="143" t="s">
        <v>166</v>
      </c>
      <c r="C17" s="139">
        <f t="shared" si="2"/>
        <v>11736</v>
      </c>
      <c r="D17" s="140">
        <v>3429</v>
      </c>
      <c r="E17" s="140">
        <v>1675</v>
      </c>
      <c r="F17" s="140">
        <v>1302</v>
      </c>
      <c r="G17" s="140">
        <v>0</v>
      </c>
      <c r="H17" s="140">
        <v>381</v>
      </c>
      <c r="I17" s="140">
        <v>481</v>
      </c>
      <c r="J17" s="140">
        <v>294</v>
      </c>
      <c r="K17" s="140">
        <v>31</v>
      </c>
      <c r="L17" s="140">
        <v>4143</v>
      </c>
      <c r="M17" s="140">
        <v>0</v>
      </c>
      <c r="N17" s="158">
        <f t="shared" si="1"/>
        <v>104.15335463258786</v>
      </c>
      <c r="O17">
        <v>11268</v>
      </c>
    </row>
    <row r="18" spans="1:15" ht="15" customHeight="1">
      <c r="A18" s="45"/>
      <c r="B18" s="143" t="s">
        <v>167</v>
      </c>
      <c r="C18" s="139">
        <f t="shared" si="2"/>
        <v>10278</v>
      </c>
      <c r="D18" s="140">
        <v>3246</v>
      </c>
      <c r="E18" s="140">
        <v>439</v>
      </c>
      <c r="F18" s="140">
        <v>2523</v>
      </c>
      <c r="G18" s="140">
        <v>0</v>
      </c>
      <c r="H18" s="140">
        <v>74</v>
      </c>
      <c r="I18" s="140">
        <v>675</v>
      </c>
      <c r="J18" s="140">
        <v>391</v>
      </c>
      <c r="K18" s="140">
        <v>9</v>
      </c>
      <c r="L18" s="140">
        <v>2921</v>
      </c>
      <c r="M18" s="140">
        <v>0</v>
      </c>
      <c r="N18" s="158">
        <f t="shared" si="1"/>
        <v>104.99540300337114</v>
      </c>
      <c r="O18">
        <v>9789</v>
      </c>
    </row>
    <row r="19" spans="1:15" ht="15" customHeight="1">
      <c r="A19" s="45"/>
      <c r="B19" s="143" t="s">
        <v>168</v>
      </c>
      <c r="C19" s="139">
        <f t="shared" si="2"/>
        <v>22514</v>
      </c>
      <c r="D19" s="140">
        <v>8161</v>
      </c>
      <c r="E19" s="140">
        <v>901</v>
      </c>
      <c r="F19" s="140">
        <v>3621</v>
      </c>
      <c r="G19" s="140">
        <v>153</v>
      </c>
      <c r="H19" s="140">
        <v>391</v>
      </c>
      <c r="I19" s="140">
        <v>3422</v>
      </c>
      <c r="J19" s="140">
        <v>749</v>
      </c>
      <c r="K19" s="140">
        <v>23</v>
      </c>
      <c r="L19" s="140">
        <v>5093</v>
      </c>
      <c r="M19" s="140">
        <v>0</v>
      </c>
      <c r="N19" s="158">
        <f t="shared" si="1"/>
        <v>122.02710027100272</v>
      </c>
      <c r="O19">
        <v>18450</v>
      </c>
    </row>
    <row r="20" spans="1:15" ht="15" customHeight="1">
      <c r="A20" s="45"/>
      <c r="B20" s="143" t="s">
        <v>169</v>
      </c>
      <c r="C20" s="139">
        <f t="shared" si="2"/>
        <v>19222</v>
      </c>
      <c r="D20" s="140">
        <v>6324</v>
      </c>
      <c r="E20" s="140">
        <v>670</v>
      </c>
      <c r="F20" s="140">
        <v>4461</v>
      </c>
      <c r="G20" s="140">
        <v>0</v>
      </c>
      <c r="H20" s="140">
        <v>159</v>
      </c>
      <c r="I20" s="140">
        <v>3362</v>
      </c>
      <c r="J20" s="140">
        <v>818</v>
      </c>
      <c r="K20" s="140">
        <v>65</v>
      </c>
      <c r="L20" s="140">
        <v>3363</v>
      </c>
      <c r="M20" s="140">
        <v>0</v>
      </c>
      <c r="N20" s="158">
        <f t="shared" si="1"/>
        <v>118.04225006140999</v>
      </c>
      <c r="O20">
        <v>16284</v>
      </c>
    </row>
    <row r="21" spans="1:15" ht="15" customHeight="1">
      <c r="A21" s="45"/>
      <c r="B21" s="143" t="s">
        <v>170</v>
      </c>
      <c r="C21" s="139">
        <f t="shared" si="2"/>
        <v>30802</v>
      </c>
      <c r="D21" s="140">
        <v>2650</v>
      </c>
      <c r="E21" s="140">
        <v>290</v>
      </c>
      <c r="F21" s="140">
        <v>22960</v>
      </c>
      <c r="G21" s="140">
        <v>0</v>
      </c>
      <c r="H21" s="140">
        <v>2766</v>
      </c>
      <c r="I21" s="140">
        <v>590</v>
      </c>
      <c r="J21" s="140">
        <v>131</v>
      </c>
      <c r="K21" s="140">
        <v>6</v>
      </c>
      <c r="L21" s="140">
        <v>1409</v>
      </c>
      <c r="M21" s="140">
        <v>0</v>
      </c>
      <c r="N21" s="158">
        <f t="shared" si="1"/>
        <v>1078.8791593695273</v>
      </c>
      <c r="O21">
        <v>2855</v>
      </c>
    </row>
    <row r="22" spans="1:15" ht="15" customHeight="1">
      <c r="A22" s="45" t="s">
        <v>171</v>
      </c>
      <c r="B22" s="143" t="s">
        <v>143</v>
      </c>
      <c r="C22" s="139">
        <f>SUM(D22:M22)</f>
        <v>11665</v>
      </c>
      <c r="D22" s="140">
        <v>4188</v>
      </c>
      <c r="E22" s="140">
        <v>672</v>
      </c>
      <c r="F22" s="140">
        <v>1809</v>
      </c>
      <c r="G22" s="140">
        <v>0</v>
      </c>
      <c r="H22" s="140">
        <v>40</v>
      </c>
      <c r="I22" s="140">
        <v>1233</v>
      </c>
      <c r="J22" s="140">
        <v>311</v>
      </c>
      <c r="K22" s="140">
        <v>15</v>
      </c>
      <c r="L22" s="140">
        <v>3397</v>
      </c>
      <c r="M22" s="140">
        <v>0</v>
      </c>
      <c r="N22" s="158">
        <f t="shared" si="1"/>
        <v>181.21795867640205</v>
      </c>
      <c r="O22">
        <v>6437</v>
      </c>
    </row>
    <row r="23" spans="1:15" ht="15" customHeight="1">
      <c r="A23" s="143"/>
      <c r="B23" s="143" t="s">
        <v>172</v>
      </c>
      <c r="C23" s="139">
        <f t="shared" si="2"/>
        <v>20888</v>
      </c>
      <c r="D23" s="140">
        <v>8642</v>
      </c>
      <c r="E23" s="140">
        <v>633</v>
      </c>
      <c r="F23" s="140">
        <v>3920</v>
      </c>
      <c r="G23" s="140">
        <v>0</v>
      </c>
      <c r="H23" s="140">
        <v>120</v>
      </c>
      <c r="I23" s="140">
        <v>2729</v>
      </c>
      <c r="J23" s="140">
        <v>693</v>
      </c>
      <c r="K23" s="140">
        <v>16</v>
      </c>
      <c r="L23" s="140">
        <v>4135</v>
      </c>
      <c r="M23" s="140">
        <v>0</v>
      </c>
      <c r="N23" s="158">
        <f t="shared" si="1"/>
        <v>161.684340893258</v>
      </c>
      <c r="O23">
        <v>12919</v>
      </c>
    </row>
    <row r="24" spans="1:15" ht="15" customHeight="1">
      <c r="A24" s="3"/>
      <c r="B24" s="143" t="s">
        <v>173</v>
      </c>
      <c r="C24" s="139">
        <f t="shared" si="2"/>
        <v>42607</v>
      </c>
      <c r="D24" s="140">
        <v>14085</v>
      </c>
      <c r="E24" s="140">
        <v>2529</v>
      </c>
      <c r="F24" s="140">
        <v>11716</v>
      </c>
      <c r="G24" s="140">
        <v>10</v>
      </c>
      <c r="H24" s="140">
        <v>644</v>
      </c>
      <c r="I24" s="140">
        <v>4691</v>
      </c>
      <c r="J24" s="140">
        <v>956</v>
      </c>
      <c r="K24" s="140">
        <v>59</v>
      </c>
      <c r="L24" s="140">
        <v>7917</v>
      </c>
      <c r="M24" s="140">
        <v>0</v>
      </c>
      <c r="N24" s="158">
        <f t="shared" si="1"/>
        <v>57.36848483216416</v>
      </c>
      <c r="O24">
        <v>74269</v>
      </c>
    </row>
    <row r="25" spans="1:14" ht="6" customHeight="1" thickBot="1">
      <c r="A25" s="8"/>
      <c r="B25" s="8"/>
      <c r="C25" s="9"/>
      <c r="D25" s="8"/>
      <c r="E25" s="7"/>
      <c r="F25" s="7"/>
      <c r="G25" s="7"/>
      <c r="H25" s="7"/>
      <c r="I25" s="7"/>
      <c r="J25" s="7"/>
      <c r="K25" s="7"/>
      <c r="L25" s="7"/>
      <c r="M25" s="7"/>
      <c r="N25" s="7"/>
    </row>
    <row r="26" spans="1:15" ht="18" customHeight="1">
      <c r="A26" s="14" t="s">
        <v>208</v>
      </c>
      <c r="B26" s="3"/>
      <c r="C26" s="3"/>
      <c r="D26" s="4"/>
      <c r="E26" s="5"/>
      <c r="F26" s="5"/>
      <c r="G26" s="5"/>
      <c r="H26" s="5"/>
      <c r="I26" s="5"/>
      <c r="J26" s="5"/>
      <c r="K26" s="5"/>
      <c r="L26" s="5"/>
      <c r="M26" s="5"/>
      <c r="N26" s="5"/>
      <c r="O26">
        <f>SUM(O13:O25)</f>
        <v>308652</v>
      </c>
    </row>
  </sheetData>
  <mergeCells count="13">
    <mergeCell ref="A11:B11"/>
    <mergeCell ref="A7:B7"/>
    <mergeCell ref="A8:B8"/>
    <mergeCell ref="A9:B9"/>
    <mergeCell ref="A10:B10"/>
    <mergeCell ref="A2:H2"/>
    <mergeCell ref="D4:E4"/>
    <mergeCell ref="N4:N5"/>
    <mergeCell ref="I4:K4"/>
    <mergeCell ref="L4:M4"/>
    <mergeCell ref="C4:C5"/>
    <mergeCell ref="A4:B5"/>
    <mergeCell ref="F4:H4"/>
  </mergeCells>
  <printOptions/>
  <pageMargins left="0.6692913385826772" right="0.6692913385826772" top="0.3937007874015748" bottom="0.6692913385826772" header="0.5118110236220472" footer="0.196850393700787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25"/>
  <dimension ref="A1:N27"/>
  <sheetViews>
    <sheetView workbookViewId="0" topLeftCell="A1">
      <selection activeCell="A1" sqref="A1"/>
    </sheetView>
  </sheetViews>
  <sheetFormatPr defaultColWidth="9.00390625" defaultRowHeight="13.5"/>
  <cols>
    <col min="1" max="2" width="8.625" style="1" customWidth="1"/>
    <col min="3" max="3" width="16.125" style="1" customWidth="1"/>
    <col min="4" max="7" width="14.125" style="2" customWidth="1"/>
    <col min="8" max="11" width="17.625" style="2" customWidth="1"/>
    <col min="12" max="12" width="19.625" style="2" customWidth="1"/>
    <col min="13" max="13" width="15.00390625" style="2" customWidth="1"/>
    <col min="14" max="14" width="9.75390625" style="2" hidden="1" customWidth="1"/>
    <col min="15" max="15" width="7.625" style="0" customWidth="1"/>
  </cols>
  <sheetData>
    <row r="1" spans="1:14" ht="30" customHeight="1">
      <c r="A1" s="23"/>
      <c r="B1" s="3"/>
      <c r="C1" s="3"/>
      <c r="D1" s="4"/>
      <c r="E1" s="4"/>
      <c r="F1" s="4"/>
      <c r="G1" s="4"/>
      <c r="H1" s="4"/>
      <c r="I1" s="4"/>
      <c r="J1" s="4"/>
      <c r="K1" s="4"/>
      <c r="L1" s="4"/>
      <c r="M1" s="4"/>
      <c r="N1" s="26"/>
    </row>
    <row r="2" spans="1:14" ht="21" customHeight="1">
      <c r="A2" s="253" t="s">
        <v>209</v>
      </c>
      <c r="B2" s="253"/>
      <c r="C2" s="253"/>
      <c r="D2" s="253"/>
      <c r="E2" s="253"/>
      <c r="F2" s="253"/>
      <c r="G2" s="253"/>
      <c r="H2" s="24"/>
      <c r="I2" s="5"/>
      <c r="J2" s="5"/>
      <c r="K2" s="5"/>
      <c r="L2" s="5"/>
      <c r="M2" s="5"/>
      <c r="N2" s="5"/>
    </row>
    <row r="3" spans="1:14" ht="16.5" customHeight="1" thickBot="1">
      <c r="A3" s="3"/>
      <c r="B3" s="3"/>
      <c r="C3" s="3"/>
      <c r="D3" s="4"/>
      <c r="E3" s="5"/>
      <c r="F3" s="5"/>
      <c r="G3" s="5"/>
      <c r="H3" s="5"/>
      <c r="I3" s="5"/>
      <c r="J3" s="5"/>
      <c r="K3" s="5"/>
      <c r="L3" s="45" t="s">
        <v>175</v>
      </c>
      <c r="M3" s="5"/>
      <c r="N3" s="45"/>
    </row>
    <row r="4" spans="1:14" ht="18" customHeight="1">
      <c r="A4" s="247" t="s">
        <v>198</v>
      </c>
      <c r="B4" s="306"/>
      <c r="C4" s="300" t="s">
        <v>199</v>
      </c>
      <c r="D4" s="269" t="s">
        <v>200</v>
      </c>
      <c r="E4" s="70"/>
      <c r="F4" s="71" t="s">
        <v>201</v>
      </c>
      <c r="G4" s="71"/>
      <c r="H4" s="269"/>
      <c r="I4" s="71" t="s">
        <v>202</v>
      </c>
      <c r="J4" s="71"/>
      <c r="K4" s="71"/>
      <c r="L4" s="304" t="s">
        <v>204</v>
      </c>
      <c r="M4"/>
      <c r="N4"/>
    </row>
    <row r="5" spans="1:14" ht="24" customHeight="1">
      <c r="A5" s="307"/>
      <c r="B5" s="308"/>
      <c r="C5" s="301"/>
      <c r="D5" s="138" t="s">
        <v>178</v>
      </c>
      <c r="E5" s="67" t="s">
        <v>205</v>
      </c>
      <c r="F5" s="67" t="s">
        <v>178</v>
      </c>
      <c r="G5" s="48" t="s">
        <v>206</v>
      </c>
      <c r="H5" s="160" t="s">
        <v>205</v>
      </c>
      <c r="I5" s="161" t="s">
        <v>210</v>
      </c>
      <c r="J5" s="161" t="s">
        <v>211</v>
      </c>
      <c r="K5" s="161" t="s">
        <v>212</v>
      </c>
      <c r="L5" s="305"/>
      <c r="M5"/>
      <c r="N5"/>
    </row>
    <row r="6" spans="1:14" ht="6" customHeight="1">
      <c r="A6" s="3"/>
      <c r="B6" s="3"/>
      <c r="C6" s="157"/>
      <c r="D6" s="5"/>
      <c r="E6" s="5"/>
      <c r="F6" s="5"/>
      <c r="G6" s="5"/>
      <c r="H6" s="5"/>
      <c r="I6" s="5"/>
      <c r="J6" s="5"/>
      <c r="K6" s="5"/>
      <c r="M6"/>
      <c r="N6"/>
    </row>
    <row r="7" spans="1:14" ht="15" customHeight="1">
      <c r="A7" s="125" t="s">
        <v>74</v>
      </c>
      <c r="B7" s="126"/>
      <c r="C7" s="139">
        <v>208526</v>
      </c>
      <c r="D7" s="140">
        <v>105935</v>
      </c>
      <c r="E7" s="140">
        <v>21701</v>
      </c>
      <c r="F7" s="140">
        <v>51098</v>
      </c>
      <c r="G7" s="140">
        <v>544</v>
      </c>
      <c r="H7" s="140">
        <v>17385</v>
      </c>
      <c r="I7" s="140">
        <v>7391</v>
      </c>
      <c r="J7" s="140">
        <v>3990</v>
      </c>
      <c r="K7" s="140">
        <v>482</v>
      </c>
      <c r="L7" s="158">
        <v>100</v>
      </c>
      <c r="M7"/>
      <c r="N7"/>
    </row>
    <row r="8" spans="1:14" ht="15" customHeight="1">
      <c r="A8" s="125" t="s">
        <v>75</v>
      </c>
      <c r="B8" s="126"/>
      <c r="C8" s="139">
        <v>196421</v>
      </c>
      <c r="D8" s="140">
        <v>112276</v>
      </c>
      <c r="E8" s="140">
        <v>23292</v>
      </c>
      <c r="F8" s="140">
        <v>34944</v>
      </c>
      <c r="G8" s="140">
        <v>803</v>
      </c>
      <c r="H8" s="140">
        <v>14936</v>
      </c>
      <c r="I8" s="140">
        <v>6900</v>
      </c>
      <c r="J8" s="140">
        <v>2888</v>
      </c>
      <c r="K8" s="140">
        <v>382</v>
      </c>
      <c r="L8" s="158">
        <f>C8/$C$7*100</f>
        <v>94.19496849313754</v>
      </c>
      <c r="M8"/>
      <c r="N8"/>
    </row>
    <row r="9" spans="1:14" ht="15" customHeight="1">
      <c r="A9" s="125" t="s">
        <v>76</v>
      </c>
      <c r="B9" s="126"/>
      <c r="C9" s="139">
        <v>163484</v>
      </c>
      <c r="D9" s="140">
        <v>86519</v>
      </c>
      <c r="E9" s="140">
        <v>18883</v>
      </c>
      <c r="F9" s="140">
        <v>34427</v>
      </c>
      <c r="G9" s="140">
        <v>148</v>
      </c>
      <c r="H9" s="140">
        <v>13413</v>
      </c>
      <c r="I9" s="140">
        <v>6677</v>
      </c>
      <c r="J9" s="140">
        <v>2810</v>
      </c>
      <c r="K9" s="140">
        <v>607</v>
      </c>
      <c r="L9" s="158">
        <f>C9/$C$7*100</f>
        <v>78.39981585030165</v>
      </c>
      <c r="M9"/>
      <c r="N9"/>
    </row>
    <row r="10" spans="1:12" s="44" customFormat="1" ht="15" customHeight="1">
      <c r="A10" s="125" t="s">
        <v>161</v>
      </c>
      <c r="B10" s="126"/>
      <c r="C10" s="139">
        <v>185892</v>
      </c>
      <c r="D10" s="140">
        <v>95869</v>
      </c>
      <c r="E10" s="140">
        <v>21693</v>
      </c>
      <c r="F10" s="140">
        <v>40338</v>
      </c>
      <c r="G10" s="140">
        <v>1100</v>
      </c>
      <c r="H10" s="140">
        <v>16428</v>
      </c>
      <c r="I10" s="140">
        <v>6663</v>
      </c>
      <c r="J10" s="140">
        <v>3329</v>
      </c>
      <c r="K10" s="140">
        <v>472</v>
      </c>
      <c r="L10" s="158">
        <f>C10/$C$7*100</f>
        <v>89.14571803995665</v>
      </c>
    </row>
    <row r="11" spans="1:14" ht="15" customHeight="1">
      <c r="A11" s="98" t="s">
        <v>162</v>
      </c>
      <c r="B11" s="99"/>
      <c r="C11" s="141">
        <f>SUM(D11:K11)</f>
        <v>204168</v>
      </c>
      <c r="D11" s="142">
        <f>SUM(D13:D24)</f>
        <v>103286</v>
      </c>
      <c r="E11" s="142">
        <f aca="true" t="shared" si="0" ref="E11:K11">SUM(E13:E24)</f>
        <v>24056</v>
      </c>
      <c r="F11" s="142">
        <f t="shared" si="0"/>
        <v>44462</v>
      </c>
      <c r="G11" s="142">
        <f>SUM(G13:G24)</f>
        <v>345</v>
      </c>
      <c r="H11" s="142">
        <f t="shared" si="0"/>
        <v>20220</v>
      </c>
      <c r="I11" s="142">
        <f t="shared" si="0"/>
        <v>7764</v>
      </c>
      <c r="J11" s="142">
        <f t="shared" si="0"/>
        <v>3583</v>
      </c>
      <c r="K11" s="142">
        <f t="shared" si="0"/>
        <v>452</v>
      </c>
      <c r="L11" s="159">
        <f>C11/$C$7*100</f>
        <v>97.91009274622829</v>
      </c>
      <c r="M11"/>
      <c r="N11"/>
    </row>
    <row r="12" spans="1:14" ht="6" customHeight="1">
      <c r="A12" s="143"/>
      <c r="B12" s="143"/>
      <c r="C12" s="139"/>
      <c r="D12" s="140"/>
      <c r="E12" s="140"/>
      <c r="F12" s="140"/>
      <c r="G12" s="140"/>
      <c r="H12" s="140"/>
      <c r="I12" s="140"/>
      <c r="J12" s="140"/>
      <c r="K12" s="140"/>
      <c r="L12" s="140"/>
      <c r="M12"/>
      <c r="N12"/>
    </row>
    <row r="13" spans="1:14" ht="15" customHeight="1">
      <c r="A13" s="45" t="s">
        <v>162</v>
      </c>
      <c r="B13" s="143" t="s">
        <v>142</v>
      </c>
      <c r="C13" s="139">
        <f aca="true" t="shared" si="1" ref="C13:C24">SUM(D13:K13)</f>
        <v>17772</v>
      </c>
      <c r="D13" s="140">
        <v>8682</v>
      </c>
      <c r="E13" s="140">
        <v>2453</v>
      </c>
      <c r="F13" s="140">
        <v>4192</v>
      </c>
      <c r="G13" s="140">
        <v>259</v>
      </c>
      <c r="H13" s="140">
        <v>1257</v>
      </c>
      <c r="I13" s="140">
        <v>658</v>
      </c>
      <c r="J13" s="140">
        <v>240</v>
      </c>
      <c r="K13" s="140">
        <v>31</v>
      </c>
      <c r="L13" s="158">
        <f aca="true" t="shared" si="2" ref="L13:L24">C13/N13*100</f>
        <v>76.76226675881134</v>
      </c>
      <c r="M13"/>
      <c r="N13">
        <v>23152</v>
      </c>
    </row>
    <row r="14" spans="1:14" ht="15" customHeight="1">
      <c r="A14" s="45"/>
      <c r="B14" s="143" t="s">
        <v>163</v>
      </c>
      <c r="C14" s="139">
        <f t="shared" si="1"/>
        <v>27186</v>
      </c>
      <c r="D14" s="140">
        <v>13582</v>
      </c>
      <c r="E14" s="140">
        <v>2773</v>
      </c>
      <c r="F14" s="140">
        <v>6287</v>
      </c>
      <c r="G14" s="140">
        <v>71</v>
      </c>
      <c r="H14" s="140">
        <v>3049</v>
      </c>
      <c r="I14" s="140">
        <v>952</v>
      </c>
      <c r="J14" s="140">
        <v>420</v>
      </c>
      <c r="K14" s="140">
        <v>52</v>
      </c>
      <c r="L14" s="158">
        <f t="shared" si="2"/>
        <v>93.28803788346715</v>
      </c>
      <c r="M14"/>
      <c r="N14">
        <v>29142</v>
      </c>
    </row>
    <row r="15" spans="1:14" ht="15" customHeight="1">
      <c r="A15" s="45"/>
      <c r="B15" s="143" t="s">
        <v>164</v>
      </c>
      <c r="C15" s="139">
        <f t="shared" si="1"/>
        <v>11568</v>
      </c>
      <c r="D15" s="140">
        <v>4003</v>
      </c>
      <c r="E15" s="140">
        <v>770</v>
      </c>
      <c r="F15" s="140">
        <v>4674</v>
      </c>
      <c r="G15" s="140">
        <v>0</v>
      </c>
      <c r="H15" s="140">
        <v>1525</v>
      </c>
      <c r="I15" s="140">
        <v>375</v>
      </c>
      <c r="J15" s="140">
        <v>182</v>
      </c>
      <c r="K15" s="140">
        <v>39</v>
      </c>
      <c r="L15" s="158">
        <f t="shared" si="2"/>
        <v>88.56902228007044</v>
      </c>
      <c r="M15"/>
      <c r="N15">
        <v>13061</v>
      </c>
    </row>
    <row r="16" spans="1:14" ht="15" customHeight="1">
      <c r="A16" s="45"/>
      <c r="B16" s="143" t="s">
        <v>165</v>
      </c>
      <c r="C16" s="139">
        <f t="shared" si="1"/>
        <v>9748</v>
      </c>
      <c r="D16" s="140">
        <v>5069</v>
      </c>
      <c r="E16" s="140">
        <v>916</v>
      </c>
      <c r="F16" s="140">
        <v>2371</v>
      </c>
      <c r="G16" s="140">
        <v>0</v>
      </c>
      <c r="H16" s="140">
        <v>938</v>
      </c>
      <c r="I16" s="140">
        <v>281</v>
      </c>
      <c r="J16" s="140">
        <v>159</v>
      </c>
      <c r="K16" s="140">
        <v>14</v>
      </c>
      <c r="L16" s="158">
        <f t="shared" si="2"/>
        <v>94.84335473827593</v>
      </c>
      <c r="M16"/>
      <c r="N16">
        <v>10278</v>
      </c>
    </row>
    <row r="17" spans="1:14" ht="15" customHeight="1">
      <c r="A17" s="45"/>
      <c r="B17" s="143" t="s">
        <v>166</v>
      </c>
      <c r="C17" s="139">
        <f t="shared" si="1"/>
        <v>22591</v>
      </c>
      <c r="D17" s="140">
        <v>11415</v>
      </c>
      <c r="E17" s="140">
        <v>3686</v>
      </c>
      <c r="F17" s="140">
        <v>4709</v>
      </c>
      <c r="G17" s="140">
        <v>10</v>
      </c>
      <c r="H17" s="140">
        <v>1974</v>
      </c>
      <c r="I17" s="140">
        <v>440</v>
      </c>
      <c r="J17" s="140">
        <v>311</v>
      </c>
      <c r="K17" s="140">
        <v>46</v>
      </c>
      <c r="L17" s="158">
        <f t="shared" si="2"/>
        <v>105.92675950672856</v>
      </c>
      <c r="M17"/>
      <c r="N17">
        <v>21327</v>
      </c>
    </row>
    <row r="18" spans="1:14" ht="15" customHeight="1">
      <c r="A18" s="45"/>
      <c r="B18" s="143" t="s">
        <v>167</v>
      </c>
      <c r="C18" s="139">
        <f t="shared" si="1"/>
        <v>17990</v>
      </c>
      <c r="D18" s="140">
        <v>9032</v>
      </c>
      <c r="E18" s="140">
        <v>1860</v>
      </c>
      <c r="F18" s="140">
        <v>4463</v>
      </c>
      <c r="G18" s="140">
        <v>0</v>
      </c>
      <c r="H18" s="140">
        <v>1892</v>
      </c>
      <c r="I18" s="140">
        <v>411</v>
      </c>
      <c r="J18" s="140">
        <v>289</v>
      </c>
      <c r="K18" s="140">
        <v>43</v>
      </c>
      <c r="L18" s="158">
        <f t="shared" si="2"/>
        <v>95.48832271762208</v>
      </c>
      <c r="M18"/>
      <c r="N18">
        <v>18840</v>
      </c>
    </row>
    <row r="19" spans="1:14" ht="15" customHeight="1">
      <c r="A19" s="45"/>
      <c r="B19" s="143" t="s">
        <v>168</v>
      </c>
      <c r="C19" s="139">
        <f t="shared" si="1"/>
        <v>25819</v>
      </c>
      <c r="D19" s="140">
        <v>11543</v>
      </c>
      <c r="E19" s="140">
        <v>2617</v>
      </c>
      <c r="F19" s="140">
        <v>5433</v>
      </c>
      <c r="G19" s="140">
        <v>0</v>
      </c>
      <c r="H19" s="140">
        <v>4344</v>
      </c>
      <c r="I19" s="140">
        <v>1307</v>
      </c>
      <c r="J19" s="140">
        <v>508</v>
      </c>
      <c r="K19" s="140">
        <v>67</v>
      </c>
      <c r="L19" s="158">
        <f t="shared" si="2"/>
        <v>101.19542212118837</v>
      </c>
      <c r="M19"/>
      <c r="N19">
        <v>25514</v>
      </c>
    </row>
    <row r="20" spans="1:14" ht="15" customHeight="1">
      <c r="A20" s="45"/>
      <c r="B20" s="143" t="s">
        <v>169</v>
      </c>
      <c r="C20" s="139">
        <f t="shared" si="1"/>
        <v>15345</v>
      </c>
      <c r="D20" s="140">
        <v>6599</v>
      </c>
      <c r="E20" s="140">
        <v>1618</v>
      </c>
      <c r="F20" s="140">
        <v>3445</v>
      </c>
      <c r="G20" s="140">
        <v>0</v>
      </c>
      <c r="H20" s="140">
        <v>2474</v>
      </c>
      <c r="I20" s="140">
        <v>817</v>
      </c>
      <c r="J20" s="140">
        <v>361</v>
      </c>
      <c r="K20" s="140">
        <v>31</v>
      </c>
      <c r="L20" s="158">
        <f t="shared" si="2"/>
        <v>82.6822565871006</v>
      </c>
      <c r="M20"/>
      <c r="N20">
        <v>18559</v>
      </c>
    </row>
    <row r="21" spans="1:14" ht="15" customHeight="1">
      <c r="A21" s="45"/>
      <c r="B21" s="143" t="s">
        <v>170</v>
      </c>
      <c r="C21" s="139">
        <f t="shared" si="1"/>
        <v>4069</v>
      </c>
      <c r="D21" s="140">
        <v>2165</v>
      </c>
      <c r="E21" s="140">
        <v>437</v>
      </c>
      <c r="F21" s="140">
        <v>1100</v>
      </c>
      <c r="G21" s="140">
        <v>5</v>
      </c>
      <c r="H21" s="140">
        <v>140</v>
      </c>
      <c r="I21" s="140">
        <v>126</v>
      </c>
      <c r="J21" s="140">
        <v>79</v>
      </c>
      <c r="K21" s="140">
        <v>17</v>
      </c>
      <c r="L21" s="158">
        <f t="shared" si="2"/>
        <v>96.81180109445634</v>
      </c>
      <c r="M21"/>
      <c r="N21">
        <v>4203</v>
      </c>
    </row>
    <row r="22" spans="1:14" ht="15" customHeight="1">
      <c r="A22" s="45" t="s">
        <v>171</v>
      </c>
      <c r="B22" s="143" t="s">
        <v>143</v>
      </c>
      <c r="C22" s="139">
        <f t="shared" si="1"/>
        <v>11784</v>
      </c>
      <c r="D22" s="140">
        <v>7776</v>
      </c>
      <c r="E22" s="140">
        <v>1779</v>
      </c>
      <c r="F22" s="140">
        <v>1267</v>
      </c>
      <c r="G22" s="140">
        <v>0</v>
      </c>
      <c r="H22" s="140">
        <v>395</v>
      </c>
      <c r="I22" s="140">
        <v>350</v>
      </c>
      <c r="J22" s="140">
        <v>186</v>
      </c>
      <c r="K22" s="140">
        <v>31</v>
      </c>
      <c r="L22" s="158">
        <f t="shared" si="2"/>
        <v>139.7201802229073</v>
      </c>
      <c r="M22"/>
      <c r="N22">
        <v>8434</v>
      </c>
    </row>
    <row r="23" spans="1:14" ht="15" customHeight="1">
      <c r="A23" s="143"/>
      <c r="B23" s="143" t="s">
        <v>172</v>
      </c>
      <c r="C23" s="139">
        <f t="shared" si="1"/>
        <v>14046</v>
      </c>
      <c r="D23" s="140">
        <v>8613</v>
      </c>
      <c r="E23" s="140">
        <v>1614</v>
      </c>
      <c r="F23" s="140">
        <v>2527</v>
      </c>
      <c r="G23" s="140">
        <v>0</v>
      </c>
      <c r="H23" s="140">
        <v>540</v>
      </c>
      <c r="I23" s="140">
        <v>479</v>
      </c>
      <c r="J23" s="140">
        <v>248</v>
      </c>
      <c r="K23" s="140">
        <v>25</v>
      </c>
      <c r="L23" s="158">
        <f t="shared" si="2"/>
        <v>165.32485875706215</v>
      </c>
      <c r="M23"/>
      <c r="N23">
        <v>8496</v>
      </c>
    </row>
    <row r="24" spans="1:14" ht="15" customHeight="1">
      <c r="A24" s="3"/>
      <c r="B24" s="143" t="s">
        <v>173</v>
      </c>
      <c r="C24" s="139">
        <f t="shared" si="1"/>
        <v>26250</v>
      </c>
      <c r="D24" s="140">
        <v>14807</v>
      </c>
      <c r="E24" s="140">
        <v>3533</v>
      </c>
      <c r="F24" s="140">
        <v>3994</v>
      </c>
      <c r="G24" s="140">
        <v>0</v>
      </c>
      <c r="H24" s="140">
        <v>1692</v>
      </c>
      <c r="I24" s="140">
        <v>1568</v>
      </c>
      <c r="J24" s="140">
        <v>600</v>
      </c>
      <c r="K24" s="140">
        <v>56</v>
      </c>
      <c r="L24" s="158">
        <f t="shared" si="2"/>
        <v>95.38517441860465</v>
      </c>
      <c r="M24"/>
      <c r="N24">
        <v>27520</v>
      </c>
    </row>
    <row r="25" spans="1:14" ht="6" customHeight="1" thickBot="1">
      <c r="A25" s="8"/>
      <c r="B25" s="8"/>
      <c r="C25" s="9"/>
      <c r="D25" s="8"/>
      <c r="E25" s="7"/>
      <c r="F25" s="7"/>
      <c r="G25" s="7"/>
      <c r="H25" s="7"/>
      <c r="I25" s="7"/>
      <c r="J25" s="7"/>
      <c r="K25" s="7"/>
      <c r="L25" s="7"/>
      <c r="M25"/>
      <c r="N25"/>
    </row>
    <row r="26" spans="1:14" ht="18" customHeight="1">
      <c r="A26" s="14" t="s">
        <v>208</v>
      </c>
      <c r="B26" s="3"/>
      <c r="C26" s="3"/>
      <c r="D26" s="3"/>
      <c r="E26" s="4"/>
      <c r="F26" s="4"/>
      <c r="G26" s="4"/>
      <c r="H26" s="4"/>
      <c r="I26" s="4"/>
      <c r="J26" s="4"/>
      <c r="K26" s="4"/>
      <c r="L26" s="4"/>
      <c r="M26" s="4"/>
      <c r="N26" s="162">
        <f>SUM(N13:N25)</f>
        <v>208526</v>
      </c>
    </row>
    <row r="27" spans="1:14" ht="15" customHeight="1">
      <c r="A27" s="143"/>
      <c r="B27" s="3"/>
      <c r="C27" s="3"/>
      <c r="D27" s="4"/>
      <c r="E27" s="147"/>
      <c r="F27" s="147"/>
      <c r="G27" s="147"/>
      <c r="H27" s="147"/>
      <c r="I27" s="147"/>
      <c r="J27" s="147"/>
      <c r="K27" s="147"/>
      <c r="L27" s="147"/>
      <c r="M27" s="147"/>
      <c r="N27" s="147"/>
    </row>
  </sheetData>
  <mergeCells count="12">
    <mergeCell ref="L4:L5"/>
    <mergeCell ref="F4:H4"/>
    <mergeCell ref="I4:K4"/>
    <mergeCell ref="D4:E4"/>
    <mergeCell ref="C4:C5"/>
    <mergeCell ref="A4:B5"/>
    <mergeCell ref="A2:G2"/>
    <mergeCell ref="A11:B11"/>
    <mergeCell ref="A7:B7"/>
    <mergeCell ref="A8:B8"/>
    <mergeCell ref="A9:B9"/>
    <mergeCell ref="A10:B10"/>
  </mergeCells>
  <printOptions/>
  <pageMargins left="0.6692913385826772" right="0.6692913385826772" top="0.3937007874015748" bottom="0.6692913385826772" header="0.5118110236220472"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浜松市役所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行政情報課</dc:creator>
  <cp:keywords/>
  <dc:description/>
  <cp:lastModifiedBy>INPC000</cp:lastModifiedBy>
  <cp:lastPrinted>2008-02-07T06:54:59Z</cp:lastPrinted>
  <dcterms:created xsi:type="dcterms:W3CDTF">2001-02-09T06:42:36Z</dcterms:created>
  <dcterms:modified xsi:type="dcterms:W3CDTF">2008-04-07T01:31:54Z</dcterms:modified>
  <cp:category/>
  <cp:version/>
  <cp:contentType/>
  <cp:contentStatus/>
</cp:coreProperties>
</file>