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70" windowHeight="8805" tabRatio="601" activeTab="0"/>
  </bookViews>
  <sheets>
    <sheet name="32条ﾏﾆｭｱﾙ" sheetId="1" r:id="rId1"/>
    <sheet name="32条同意・申請書(例)" sheetId="2" r:id="rId2"/>
    <sheet name="申請書" sheetId="3" r:id="rId3"/>
    <sheet name="工事概要書(例)" sheetId="4" r:id="rId4"/>
    <sheet name="工事概要書" sheetId="5" r:id="rId5"/>
    <sheet name="流量計算 (例)" sheetId="6" r:id="rId6"/>
    <sheet name="流量計算" sheetId="7" r:id="rId7"/>
    <sheet name="流量計算(合流区域) (例)" sheetId="8" r:id="rId8"/>
    <sheet name="流量計算(合流区域)" sheetId="9" r:id="rId9"/>
  </sheets>
  <definedNames>
    <definedName name="_xlnm.Print_Area" localSheetId="8">'流量計算(合流区域)'!$A$1:$P$48</definedName>
    <definedName name="_xlnm.Print_Area" localSheetId="7">'流量計算(合流区域) (例)'!$A$1:$P$48</definedName>
  </definedNames>
  <calcPr fullCalcOnLoad="1"/>
</workbook>
</file>

<file path=xl/sharedStrings.xml><?xml version="1.0" encoding="utf-8"?>
<sst xmlns="http://schemas.openxmlformats.org/spreadsheetml/2006/main" count="446" uniqueCount="235">
  <si>
    <t>　</t>
  </si>
  <si>
    <t>申請者</t>
  </si>
  <si>
    <t>住所</t>
  </si>
  <si>
    <t>氏名</t>
  </si>
  <si>
    <t>　浜 松 太 郎</t>
  </si>
  <si>
    <t>開発行為に関する同意・協議申請書</t>
  </si>
  <si>
    <t>記</t>
  </si>
  <si>
    <t>浜　松　市</t>
  </si>
  <si>
    <t>開発行為の目的</t>
  </si>
  <si>
    <t>　　○○○○　建設のため</t>
  </si>
  <si>
    <t>開発行為の面積</t>
  </si>
  <si>
    <t>㎡</t>
  </si>
  <si>
    <t>工事予定期間</t>
  </si>
  <si>
    <t>中部</t>
  </si>
  <si>
    <t>物件名称</t>
  </si>
  <si>
    <t>○汚水量の計算</t>
  </si>
  <si>
    <t>処理区域</t>
  </si>
  <si>
    <t>流入戸数</t>
  </si>
  <si>
    <t>人</t>
  </si>
  <si>
    <t>下水道管</t>
  </si>
  <si>
    <t>勾　　配</t>
  </si>
  <si>
    <t>満管流量（Ｑ）＝</t>
  </si>
  <si>
    <t>流　　速（Ｖ）＝</t>
  </si>
  <si>
    <t>　　　※クッター公式によるＶfull，Ｑfull表</t>
  </si>
  <si>
    <t>◎申請下水道本管の能力確認</t>
  </si>
  <si>
    <t>申請地流量の算出</t>
  </si>
  <si>
    <t>㍑／日</t>
  </si>
  <si>
    <t>m3／日</t>
  </si>
  <si>
    <t>排水能力の確認</t>
  </si>
  <si>
    <t>判定</t>
  </si>
  <si>
    <t>(あて先)浜松市水道事業及び下水道事業管理者</t>
  </si>
  <si>
    <t>浜松市○○区○○町○○番地</t>
  </si>
  <si>
    <t>○○区　○○町　○○番地
　※開発地の地番を全て記入して下さい。</t>
  </si>
  <si>
    <t>○○○○．○○</t>
  </si>
  <si>
    <r>
      <t>　中区元城町123-4外　○○不動産㈱　</t>
    </r>
    <r>
      <rPr>
        <sz val="8"/>
        <rFont val="ＭＳ ゴシック"/>
        <family val="3"/>
      </rPr>
      <t>代表取締役</t>
    </r>
    <r>
      <rPr>
        <sz val="11"/>
        <rFont val="ＭＳ ゴシック"/>
        <family val="3"/>
      </rPr>
      <t>　浜松太郎</t>
    </r>
  </si>
  <si>
    <t>汚水量</t>
  </si>
  <si>
    <t>湖東</t>
  </si>
  <si>
    <t>舘山寺</t>
  </si>
  <si>
    <t>細江</t>
  </si>
  <si>
    <t>井伊谷</t>
  </si>
  <si>
    <t>三ヶ日</t>
  </si>
  <si>
    <t>気田</t>
  </si>
  <si>
    <t>浦川</t>
  </si>
  <si>
    <t>佐久間</t>
  </si>
  <si>
    <t>城西</t>
  </si>
  <si>
    <t>水窪</t>
  </si>
  <si>
    <t>計</t>
  </si>
  <si>
    <t>地下水</t>
  </si>
  <si>
    <t>処理区名</t>
  </si>
  <si>
    <t>動水半径 R=WA/WP</t>
  </si>
  <si>
    <t>水勾配 i</t>
  </si>
  <si>
    <t>粗度係数 n</t>
  </si>
  <si>
    <t>流水面積 WA</t>
  </si>
  <si>
    <t>流水辺長 WP</t>
  </si>
  <si>
    <t>満管流量＞申請流量×２（余裕率２倍）</t>
  </si>
  <si>
    <t>下　水　道　工　事　の　概　要</t>
  </si>
  <si>
    <t>１．</t>
  </si>
  <si>
    <t>工事箇所</t>
  </si>
  <si>
    <t>　浜松市　○○　区　○○　町　○○　番地</t>
  </si>
  <si>
    <t>工事の目的</t>
  </si>
  <si>
    <t>　一般住宅の汚水排水のため</t>
  </si>
  <si>
    <t>３．</t>
  </si>
  <si>
    <t>工事面積</t>
  </si>
  <si>
    <t>（開発面積を記載）</t>
  </si>
  <si>
    <t>　　※開発行為の場合は開発面積を記入</t>
  </si>
  <si>
    <t>４．</t>
  </si>
  <si>
    <t>排水施設設計者</t>
  </si>
  <si>
    <t>　　浜松市下水道指定工事人又は下水道設計業者名を記入</t>
  </si>
  <si>
    <t>（担当者及び電話番号）</t>
  </si>
  <si>
    <t>５．</t>
  </si>
  <si>
    <t>工事施工者</t>
  </si>
  <si>
    <t>　　浜松市下水道部指名業者名又は未定</t>
  </si>
  <si>
    <t>※浜松市上下水道部の指名業者であること</t>
  </si>
  <si>
    <t>６．</t>
  </si>
  <si>
    <t>工事期間</t>
  </si>
  <si>
    <t>７．</t>
  </si>
  <si>
    <t>工事内容</t>
  </si>
  <si>
    <t>　管路施設（管渠・マンホール管径種類別に記載）</t>
  </si>
  <si>
    <t>２．</t>
  </si>
  <si>
    <t>○○○○．○○㎡</t>
  </si>
  <si>
    <t>第１号様式(第３条関係)</t>
  </si>
  <si>
    <t>住所(所在地)</t>
  </si>
  <si>
    <t>氏名(名称及び代表者氏名)</t>
  </si>
  <si>
    <t>開発行為に係わる同意・協議申請書</t>
  </si>
  <si>
    <t>　都市計画法第３２条の規定により、同意並びに協議を受けたいので申請します。</t>
  </si>
  <si>
    <t>設置位置</t>
  </si>
  <si>
    <t>　</t>
  </si>
  <si>
    <t>工事施工者
(仲介人)</t>
  </si>
  <si>
    <t>住所
氏名</t>
  </si>
  <si>
    <t xml:space="preserve">
電話</t>
  </si>
  <si>
    <t>処理分区名</t>
  </si>
  <si>
    <t>　　　　　　　処理分区</t>
  </si>
  <si>
    <t>申　請　地</t>
  </si>
  <si>
    <t>２．</t>
  </si>
  <si>
    <t>３．</t>
  </si>
  <si>
    <t>６．</t>
  </si>
  <si>
    <t>４．</t>
  </si>
  <si>
    <t>汚水量原単位(全体計画)</t>
  </si>
  <si>
    <t>流量計算式</t>
  </si>
  <si>
    <t>　　　※マニング公式によるＶfull，Ｑfull表</t>
  </si>
  <si>
    <t>公共下水道承認工事等の汚水量計算書</t>
  </si>
  <si>
    <t>※この表は分流汚水管のみに適用する。合流、雨水は別途計算すること。</t>
  </si>
  <si>
    <t>単位：㍑／人・日</t>
  </si>
  <si>
    <t>申請条件を入力してください。</t>
  </si>
  <si>
    <t>　※他のセルは自動計算します。</t>
  </si>
  <si>
    <t>西遠</t>
  </si>
  <si>
    <t>クッター</t>
  </si>
  <si>
    <t>西遠</t>
  </si>
  <si>
    <t>処理区(別紙の処理区を入力)</t>
  </si>
  <si>
    <t>㍑/人･日</t>
  </si>
  <si>
    <t>マニング</t>
  </si>
  <si>
    <t>戸(１戸＝４人で計算)</t>
  </si>
  <si>
    <t>マニング</t>
  </si>
  <si>
    <t>mm(ＶＵ管)</t>
  </si>
  <si>
    <t>マニング</t>
  </si>
  <si>
    <t>‰</t>
  </si>
  <si>
    <t>m3/s</t>
  </si>
  <si>
    <t>マニング</t>
  </si>
  <si>
    <t>ｍ/s</t>
  </si>
  <si>
    <t>マニング</t>
  </si>
  <si>
    <t>m3/s</t>
  </si>
  <si>
    <t>西遠：旧浜松市､旧浜北市､旧天竜市､旧舞阪町､旧雄踏町</t>
  </si>
  <si>
    <t>ｍ/s</t>
  </si>
  <si>
    <t>×</t>
  </si>
  <si>
    <t>＝</t>
  </si>
  <si>
    <t>÷</t>
  </si>
  <si>
    <t>　÷２４÷６０÷６０ ＝</t>
  </si>
  <si>
    <t>m3／ｓ</t>
  </si>
  <si>
    <t>＞</t>
  </si>
  <si>
    <t>×２</t>
  </si>
  <si>
    <t>＞</t>
  </si>
  <si>
    <t>単位：㍑／人・日</t>
  </si>
  <si>
    <t>クッター</t>
  </si>
  <si>
    <t>マニング</t>
  </si>
  <si>
    <t>マニング</t>
  </si>
  <si>
    <t>‰</t>
  </si>
  <si>
    <t>マニング</t>
  </si>
  <si>
    <t>m3/s</t>
  </si>
  <si>
    <t>ｍ/s</t>
  </si>
  <si>
    <t>×</t>
  </si>
  <si>
    <t>＝</t>
  </si>
  <si>
    <t>÷</t>
  </si>
  <si>
    <t>　÷２４÷６０÷６０ ＝</t>
  </si>
  <si>
    <t>m3／ｓ</t>
  </si>
  <si>
    <t>＞</t>
  </si>
  <si>
    <t>×２</t>
  </si>
  <si>
    <t xml:space="preserve">南・北・西・浜北  P     -      -   </t>
  </si>
  <si>
    <t>下水道工事課記入欄</t>
  </si>
  <si>
    <t>工事施工者　　　　　　　　　　　　　　　　　(仲介人)　　　　　　</t>
  </si>
  <si>
    <t>下水道工事課記入欄</t>
  </si>
  <si>
    <t>　　　令和○○年○○月○○日　</t>
  </si>
  <si>
    <t>　　令和○○年○○月○○日 ～ 令和○○年○○月○○日</t>
  </si>
  <si>
    <t>　令和　　年　　月　　日　～　令和　　年　　月　　日</t>
  </si>
  <si>
    <t>令和　　年　　月　　日　</t>
  </si>
  <si>
    <r>
      <t>　令和</t>
    </r>
    <r>
      <rPr>
        <sz val="12"/>
        <rFont val="HG創英角ｺﾞｼｯｸUB"/>
        <family val="3"/>
      </rPr>
      <t>○○</t>
    </r>
    <r>
      <rPr>
        <sz val="12"/>
        <rFont val="ＭＳ 明朝"/>
        <family val="1"/>
      </rPr>
      <t>年</t>
    </r>
    <r>
      <rPr>
        <sz val="12"/>
        <rFont val="HG創英角ｺﾞｼｯｸUB"/>
        <family val="3"/>
      </rPr>
      <t>○○</t>
    </r>
    <r>
      <rPr>
        <sz val="12"/>
        <rFont val="ＭＳ 明朝"/>
        <family val="1"/>
      </rPr>
      <t>月</t>
    </r>
    <r>
      <rPr>
        <sz val="12"/>
        <rFont val="HG創英角ｺﾞｼｯｸUB"/>
        <family val="3"/>
      </rPr>
      <t>○○</t>
    </r>
    <r>
      <rPr>
        <sz val="12"/>
        <rFont val="ＭＳ 明朝"/>
        <family val="1"/>
      </rPr>
      <t>日　～　令和</t>
    </r>
    <r>
      <rPr>
        <sz val="12"/>
        <rFont val="HG創英角ｺﾞｼｯｸUB"/>
        <family val="3"/>
      </rPr>
      <t>○○</t>
    </r>
    <r>
      <rPr>
        <sz val="12"/>
        <rFont val="ＭＳ 明朝"/>
        <family val="1"/>
      </rPr>
      <t>年</t>
    </r>
    <r>
      <rPr>
        <sz val="12"/>
        <rFont val="HG創英角ｺﾞｼｯｸUB"/>
        <family val="3"/>
      </rPr>
      <t>○○</t>
    </r>
    <r>
      <rPr>
        <sz val="12"/>
        <rFont val="ＭＳ 明朝"/>
        <family val="1"/>
      </rPr>
      <t>月</t>
    </r>
    <r>
      <rPr>
        <sz val="12"/>
        <rFont val="HG創英角ｺﾞｼｯｸUB"/>
        <family val="3"/>
      </rPr>
      <t>○○</t>
    </r>
    <r>
      <rPr>
        <sz val="12"/>
        <rFont val="ＭＳ 明朝"/>
        <family val="1"/>
      </rPr>
      <t>日</t>
    </r>
  </si>
  <si>
    <t>都計法３２条関係(開発行為)マニュアル</t>
  </si>
  <si>
    <t>申請者（開発行為を行う者）</t>
  </si>
  <si>
    <t>浜松市（上下水道部工事担当課）</t>
  </si>
  <si>
    <r>
      <t>申請書類の提出</t>
    </r>
    <r>
      <rPr>
        <sz val="11"/>
        <rFont val="ＭＳ 明朝"/>
        <family val="1"/>
      </rPr>
      <t>（１部提出）</t>
    </r>
  </si>
  <si>
    <r>
      <t>浜松市公共下水道計画との整合等</t>
    </r>
    <r>
      <rPr>
        <b/>
        <sz val="12"/>
        <rFont val="ＭＳ 明朝"/>
        <family val="1"/>
      </rPr>
      <t>確認</t>
    </r>
    <r>
      <rPr>
        <sz val="11"/>
        <rFont val="ＭＳ 明朝"/>
        <family val="1"/>
      </rPr>
      <t>（審査）</t>
    </r>
  </si>
  <si>
    <t>◎申請書類の内容（必要書類）</t>
  </si>
  <si>
    <t>★①開発行為に関する同意・協議申請書</t>
  </si>
  <si>
    <t>　　計画書類審査</t>
  </si>
  <si>
    <t>★②下水道計画概要書</t>
  </si>
  <si>
    <t>　③位置図・開発区域の区域図</t>
  </si>
  <si>
    <t>計画内容及び書類等に不備等があった場合は申請者</t>
  </si>
  <si>
    <t>　④計画内容図面</t>
  </si>
  <si>
    <t>にその旨を連絡し，修正を求める。</t>
  </si>
  <si>
    <t>　　　(管路施設,ﾏﾝﾎｰﾙ,取付管,その他)</t>
  </si>
  <si>
    <t>★⑤管渠流量計算書</t>
  </si>
  <si>
    <t>　　決裁（関係課）</t>
  </si>
  <si>
    <t>　　　(マニング及びクッター公式）</t>
  </si>
  <si>
    <t>　⑥公図写</t>
  </si>
  <si>
    <r>
      <t>「開発行為に関する同意・協議書」</t>
    </r>
    <r>
      <rPr>
        <sz val="11"/>
        <rFont val="ＭＳ 明朝"/>
        <family val="1"/>
      </rPr>
      <t>の通知</t>
    </r>
  </si>
  <si>
    <t>　⑦その他</t>
  </si>
  <si>
    <t>　　※添付資料　－　条件書，工事経歴書</t>
  </si>
  <si>
    <t>　（特記事項，連絡メモ）</t>
  </si>
  <si>
    <t>★申請から通知まで【　約２週間　】</t>
  </si>
  <si>
    <t xml:space="preserve"> (署名又は記名押印をしてください)</t>
  </si>
  <si>
    <t>公共下水道承認工事等の排水量計算書</t>
  </si>
  <si>
    <t>※この表は合流式下水道のみに適用する。分流式は別シートで計算すること。</t>
  </si>
  <si>
    <t>　中区元城町123-4外　○○不動産㈱　代表取締役　浜松太郎</t>
  </si>
  <si>
    <t>○排水量の計算</t>
  </si>
  <si>
    <t>排水量原単位(全体計画)</t>
  </si>
  <si>
    <t>処理分区名</t>
  </si>
  <si>
    <t>計※</t>
  </si>
  <si>
    <t>流出係数</t>
  </si>
  <si>
    <t>雨水量</t>
  </si>
  <si>
    <t>北部</t>
  </si>
  <si>
    <t>クッター</t>
  </si>
  <si>
    <t>元浜</t>
  </si>
  <si>
    <t>浅田</t>
  </si>
  <si>
    <t>処理分区(別紙の処理分区を入力)</t>
  </si>
  <si>
    <t>中央</t>
  </si>
  <si>
    <t>クッター</t>
  </si>
  <si>
    <t>伝馬</t>
  </si>
  <si>
    <t>クッター</t>
  </si>
  <si>
    <t>‰</t>
  </si>
  <si>
    <t>※ 単位：㍑／人・日</t>
  </si>
  <si>
    <t>単位：m3／s</t>
  </si>
  <si>
    <t>土地面積</t>
  </si>
  <si>
    <r>
      <t>m</t>
    </r>
    <r>
      <rPr>
        <vertAlign val="superscript"/>
        <sz val="12"/>
        <rFont val="ＭＳ 明朝"/>
        <family val="1"/>
      </rPr>
      <t>2</t>
    </r>
  </si>
  <si>
    <t xml:space="preserve"> 降雨強度　a=</t>
  </si>
  <si>
    <t>b=</t>
  </si>
  <si>
    <t>クッターの公式より</t>
  </si>
  <si>
    <t>m3/s</t>
  </si>
  <si>
    <t>n=</t>
  </si>
  <si>
    <t>ｍ/s</t>
  </si>
  <si>
    <t>I=</t>
  </si>
  <si>
    <r>
      <t>a/(t</t>
    </r>
    <r>
      <rPr>
        <vertAlign val="superscript"/>
        <sz val="12"/>
        <rFont val="ＭＳ 明朝"/>
        <family val="1"/>
      </rPr>
      <t>n</t>
    </r>
    <r>
      <rPr>
        <sz val="12"/>
        <rFont val="ＭＳ 明朝"/>
        <family val="1"/>
      </rPr>
      <t>+b)=100</t>
    </r>
  </si>
  <si>
    <t xml:space="preserve"> 流達時間　t=</t>
  </si>
  <si>
    <t>クッターの公式</t>
  </si>
  <si>
    <t>×</t>
  </si>
  <si>
    <t>＝</t>
  </si>
  <si>
    <t>÷</t>
  </si>
  <si>
    <t>＝</t>
  </si>
  <si>
    <t xml:space="preserve">/( 24 × 60 × 60 ) </t>
  </si>
  <si>
    <t>m3／ｓ</t>
  </si>
  <si>
    <t>雨水量：雨水流量算定公式より</t>
  </si>
  <si>
    <t>流量合計</t>
  </si>
  <si>
    <t>+</t>
  </si>
  <si>
    <t>雨水流量算定公式</t>
  </si>
  <si>
    <t>満管流量＞申請流量</t>
  </si>
  <si>
    <t>＞</t>
  </si>
  <si>
    <t>b=</t>
  </si>
  <si>
    <t>m3/s</t>
  </si>
  <si>
    <t>n=</t>
  </si>
  <si>
    <t>ｍ/s</t>
  </si>
  <si>
    <t>I=</t>
  </si>
  <si>
    <r>
      <t>a/(t</t>
    </r>
    <r>
      <rPr>
        <vertAlign val="superscript"/>
        <sz val="12"/>
        <rFont val="ＭＳ 明朝"/>
        <family val="1"/>
      </rPr>
      <t>n</t>
    </r>
    <r>
      <rPr>
        <sz val="12"/>
        <rFont val="ＭＳ 明朝"/>
        <family val="1"/>
      </rPr>
      <t>+b)=100</t>
    </r>
  </si>
  <si>
    <t>÷</t>
  </si>
  <si>
    <t>+</t>
  </si>
  <si>
    <t>＝</t>
  </si>
  <si>
    <t>m3／ｓ</t>
  </si>
  <si>
    <t>＞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</si>
</sst>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0_ "/>
    <numFmt numFmtId="180" formatCode="0.0_ "/>
    <numFmt numFmtId="181" formatCode="0.00_ "/>
    <numFmt numFmtId="182" formatCode="0.0"/>
    <numFmt numFmtId="183" formatCode="0.000000"/>
    <numFmt numFmtId="184" formatCode="0.000000_);[Red]\(0.000000\)"/>
    <numFmt numFmtId="185" formatCode="0.00000"/>
    <numFmt numFmtId="186" formatCode="0.0000"/>
    <numFmt numFmtId="187" formatCode="0.0&quot;&quot;"/>
    <numFmt numFmtId="188" formatCode="0.0&quot;‰&quot;"/>
    <numFmt numFmtId="189" formatCode="0.0&quot;‰ =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;;;"/>
    <numFmt numFmtId="195" formatCode="&quot;(&quot;@&quot;の公式)&quot;"/>
    <numFmt numFmtId="196" formatCode="&quot;(&quot;@&quot;の公式より)&quot;"/>
    <numFmt numFmtId="197" formatCode="0.000000_ "/>
    <numFmt numFmtId="198" formatCode="#,##0_ ;[Red]\-#,##0\ "/>
    <numFmt numFmtId="199" formatCode="#,##0_ "/>
    <numFmt numFmtId="200" formatCode="0.000_ "/>
    <numFmt numFmtId="201" formatCode="0_);[Red]\(0\)"/>
  </numFmts>
  <fonts count="64"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2"/>
      <name val="HG創英角ｺﾞｼｯｸUB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ＭＳ 明朝"/>
      <family val="1"/>
    </font>
    <font>
      <sz val="18"/>
      <name val="ＤＦPOPステンシルW7"/>
      <family val="3"/>
    </font>
    <font>
      <sz val="8"/>
      <name val="ＭＳ ゴシック"/>
      <family val="3"/>
    </font>
    <font>
      <b/>
      <sz val="20"/>
      <name val="ＤＦPOPステンシルW7"/>
      <family val="3"/>
    </font>
    <font>
      <sz val="12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8"/>
      <name val="ＭＳ 明朝"/>
      <family val="1"/>
    </font>
    <font>
      <sz val="24"/>
      <name val="HGP創英角ｺﾞｼｯｸUB"/>
      <family val="3"/>
    </font>
    <font>
      <sz val="6"/>
      <name val="ＭＳ 明朝"/>
      <family val="1"/>
    </font>
    <font>
      <b/>
      <sz val="14"/>
      <name val="ＭＳ ゴシック"/>
      <family val="3"/>
    </font>
    <font>
      <u val="single"/>
      <sz val="10"/>
      <name val="ＭＳ 明朝"/>
      <family val="1"/>
    </font>
    <font>
      <u val="doubleAccounting"/>
      <sz val="12"/>
      <name val="ＭＳ 明朝"/>
      <family val="1"/>
    </font>
    <font>
      <sz val="11"/>
      <color indexed="8"/>
      <name val="ＭＳ Ｐゴシック"/>
      <family val="3"/>
    </font>
    <font>
      <vertAlign val="superscript"/>
      <sz val="12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5" fillId="0" borderId="0">
      <alignment/>
      <protection/>
    </xf>
    <xf numFmtId="0" fontId="27" fillId="0" borderId="0">
      <alignment vertical="center"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47" fillId="0" borderId="0">
      <alignment vertical="center"/>
      <protection/>
    </xf>
    <xf numFmtId="0" fontId="1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distributed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38" fontId="0" fillId="0" borderId="0" xfId="49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83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18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194" fontId="0" fillId="0" borderId="0" xfId="0" applyNumberFormat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182" fontId="9" fillId="33" borderId="2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 hidden="1"/>
    </xf>
    <xf numFmtId="179" fontId="0" fillId="0" borderId="18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197" fontId="0" fillId="0" borderId="18" xfId="0" applyNumberFormat="1" applyBorder="1" applyAlignment="1" applyProtection="1">
      <alignment vertical="center"/>
      <protection hidden="1"/>
    </xf>
    <xf numFmtId="179" fontId="10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2" fontId="9" fillId="33" borderId="23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198" fontId="0" fillId="0" borderId="0" xfId="51" applyNumberFormat="1" applyAlignment="1">
      <alignment horizontal="right" vertical="center"/>
    </xf>
    <xf numFmtId="198" fontId="0" fillId="0" borderId="0" xfId="0" applyNumberFormat="1" applyAlignment="1">
      <alignment horizontal="right" vertical="center"/>
    </xf>
    <xf numFmtId="199" fontId="0" fillId="0" borderId="0" xfId="0" applyNumberFormat="1" applyAlignment="1">
      <alignment horizontal="right" vertical="center"/>
    </xf>
    <xf numFmtId="200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197" fontId="0" fillId="0" borderId="0" xfId="0" applyNumberFormat="1" applyAlignment="1">
      <alignment vertical="center"/>
    </xf>
    <xf numFmtId="201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 locked="0"/>
    </xf>
    <xf numFmtId="196" fontId="0" fillId="0" borderId="0" xfId="0" applyNumberFormat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0" fontId="15" fillId="0" borderId="11" xfId="49" applyNumberFormat="1" applyFont="1" applyBorder="1" applyAlignment="1">
      <alignment horizontal="center" vertical="center"/>
    </xf>
    <xf numFmtId="40" fontId="10" fillId="0" borderId="11" xfId="49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196" fontId="0" fillId="0" borderId="0" xfId="0" applyNumberFormat="1" applyAlignment="1">
      <alignment horizontal="left" vertical="center"/>
    </xf>
    <xf numFmtId="183" fontId="0" fillId="0" borderId="24" xfId="0" applyNumberFormat="1" applyBorder="1" applyAlignment="1">
      <alignment horizontal="center" vertical="center"/>
    </xf>
    <xf numFmtId="183" fontId="0" fillId="0" borderId="25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【H27年度】守衛業務マニュアルVer1.1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wmf" /><Relationship Id="rId3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w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0</xdr:rowOff>
    </xdr:from>
    <xdr:to>
      <xdr:col>9</xdr:col>
      <xdr:colOff>666750</xdr:colOff>
      <xdr:row>8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914400"/>
          <a:ext cx="7896225" cy="1304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都市計画法３２条の規定に基づく開発行為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の事務取扱いは下記による。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公共下水道認可区域内については，既設公共下水道管への接続有無に関係無く全て申請が必要となる。また，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認可区域外の開発行為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においても，設置される排水施設を公共下水道管に接続する場合は，本申請に準じた取扱いをする。
</a:t>
          </a:r>
        </a:p>
      </xdr:txBody>
    </xdr:sp>
    <xdr:clientData/>
  </xdr:twoCellAnchor>
  <xdr:twoCellAnchor>
    <xdr:from>
      <xdr:col>4</xdr:col>
      <xdr:colOff>152400</xdr:colOff>
      <xdr:row>12</xdr:row>
      <xdr:rowOff>104775</xdr:rowOff>
    </xdr:from>
    <xdr:to>
      <xdr:col>4</xdr:col>
      <xdr:colOff>676275</xdr:colOff>
      <xdr:row>14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3429000" y="3171825"/>
          <a:ext cx="523875" cy="552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180975</xdr:rowOff>
    </xdr:from>
    <xdr:to>
      <xdr:col>4</xdr:col>
      <xdr:colOff>714375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409950" y="4467225"/>
          <a:ext cx="581025" cy="2762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685800</xdr:colOff>
      <xdr:row>13</xdr:row>
      <xdr:rowOff>123825</xdr:rowOff>
    </xdr:from>
    <xdr:to>
      <xdr:col>7</xdr:col>
      <xdr:colOff>333375</xdr:colOff>
      <xdr:row>15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5600700" y="3495675"/>
          <a:ext cx="466725" cy="600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704850</xdr:colOff>
      <xdr:row>18</xdr:row>
      <xdr:rowOff>123825</xdr:rowOff>
    </xdr:from>
    <xdr:to>
      <xdr:col>7</xdr:col>
      <xdr:colOff>333375</xdr:colOff>
      <xdr:row>20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5619750" y="5019675"/>
          <a:ext cx="447675" cy="600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142875</xdr:colOff>
      <xdr:row>21</xdr:row>
      <xdr:rowOff>85725</xdr:rowOff>
    </xdr:from>
    <xdr:to>
      <xdr:col>4</xdr:col>
      <xdr:colOff>714375</xdr:colOff>
      <xdr:row>23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3419475" y="5895975"/>
          <a:ext cx="571500" cy="5524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25</xdr:row>
      <xdr:rowOff>114300</xdr:rowOff>
    </xdr:from>
    <xdr:to>
      <xdr:col>9</xdr:col>
      <xdr:colOff>676275</xdr:colOff>
      <xdr:row>25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57175" y="7143750"/>
          <a:ext cx="77914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7</xdr:row>
      <xdr:rowOff>180975</xdr:rowOff>
    </xdr:from>
    <xdr:to>
      <xdr:col>9</xdr:col>
      <xdr:colOff>561975</xdr:colOff>
      <xdr:row>9</xdr:row>
      <xdr:rowOff>95250</xdr:rowOff>
    </xdr:to>
    <xdr:sp>
      <xdr:nvSpPr>
        <xdr:cNvPr id="1" name="Oval 1"/>
        <xdr:cNvSpPr>
          <a:spLocks/>
        </xdr:cNvSpPr>
      </xdr:nvSpPr>
      <xdr:spPr>
        <a:xfrm>
          <a:off x="6705600" y="2276475"/>
          <a:ext cx="466725" cy="523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浜松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27</xdr:row>
      <xdr:rowOff>0</xdr:rowOff>
    </xdr:from>
    <xdr:to>
      <xdr:col>14</xdr:col>
      <xdr:colOff>590550</xdr:colOff>
      <xdr:row>47</xdr:row>
      <xdr:rowOff>19050</xdr:rowOff>
    </xdr:to>
    <xdr:pic>
      <xdr:nvPicPr>
        <xdr:cNvPr id="1" name="Picture 4" descr="KUTTER,Man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5905500"/>
          <a:ext cx="433387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200025</xdr:rowOff>
    </xdr:from>
    <xdr:to>
      <xdr:col>14</xdr:col>
      <xdr:colOff>581025</xdr:colOff>
      <xdr:row>46</xdr:row>
      <xdr:rowOff>123825</xdr:rowOff>
    </xdr:to>
    <xdr:pic>
      <xdr:nvPicPr>
        <xdr:cNvPr id="2" name="Picture 4" descr="KUTTER,Man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5895975"/>
          <a:ext cx="43338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27</xdr:row>
      <xdr:rowOff>0</xdr:rowOff>
    </xdr:from>
    <xdr:to>
      <xdr:col>14</xdr:col>
      <xdr:colOff>590550</xdr:colOff>
      <xdr:row>47</xdr:row>
      <xdr:rowOff>19050</xdr:rowOff>
    </xdr:to>
    <xdr:pic>
      <xdr:nvPicPr>
        <xdr:cNvPr id="1" name="Picture 4" descr="KUTTER,Man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5905500"/>
          <a:ext cx="433387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200025</xdr:rowOff>
    </xdr:from>
    <xdr:to>
      <xdr:col>14</xdr:col>
      <xdr:colOff>581025</xdr:colOff>
      <xdr:row>46</xdr:row>
      <xdr:rowOff>123825</xdr:rowOff>
    </xdr:to>
    <xdr:pic>
      <xdr:nvPicPr>
        <xdr:cNvPr id="2" name="Picture 4" descr="KUTTER,Man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5895975"/>
          <a:ext cx="43338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</xdr:colOff>
      <xdr:row>13</xdr:row>
      <xdr:rowOff>66675</xdr:rowOff>
    </xdr:from>
    <xdr:to>
      <xdr:col>21</xdr:col>
      <xdr:colOff>704850</xdr:colOff>
      <xdr:row>34</xdr:row>
      <xdr:rowOff>28575</xdr:rowOff>
    </xdr:to>
    <xdr:pic>
      <xdr:nvPicPr>
        <xdr:cNvPr id="1" name="Picture 4" descr="KUTTER,Man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3038475"/>
          <a:ext cx="43434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</xdr:colOff>
      <xdr:row>13</xdr:row>
      <xdr:rowOff>66675</xdr:rowOff>
    </xdr:from>
    <xdr:to>
      <xdr:col>21</xdr:col>
      <xdr:colOff>704850</xdr:colOff>
      <xdr:row>34</xdr:row>
      <xdr:rowOff>28575</xdr:rowOff>
    </xdr:to>
    <xdr:pic>
      <xdr:nvPicPr>
        <xdr:cNvPr id="1" name="Picture 4" descr="KUTTER,Man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3038475"/>
          <a:ext cx="43434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25" sqref="A25"/>
    </sheetView>
  </sheetViews>
  <sheetFormatPr defaultColWidth="8.796875" defaultRowHeight="15"/>
  <cols>
    <col min="1" max="9" width="8.59765625" style="27" customWidth="1"/>
    <col min="10" max="10" width="9.59765625" style="27" customWidth="1"/>
    <col min="11" max="16384" width="9" style="27" customWidth="1"/>
  </cols>
  <sheetData>
    <row r="1" spans="1:12" ht="42" customHeight="1">
      <c r="A1" s="79" t="s">
        <v>155</v>
      </c>
      <c r="B1" s="79"/>
      <c r="C1" s="79"/>
      <c r="D1" s="79"/>
      <c r="E1" s="79"/>
      <c r="F1" s="79"/>
      <c r="G1" s="79"/>
      <c r="H1" s="79"/>
      <c r="I1" s="79"/>
      <c r="J1" s="79"/>
      <c r="L1" s="56"/>
    </row>
    <row r="2" ht="30" customHeight="1"/>
    <row r="10" ht="24" customHeight="1"/>
    <row r="11" spans="1:10" ht="24" customHeight="1">
      <c r="A11" s="80" t="s">
        <v>156</v>
      </c>
      <c r="B11" s="80"/>
      <c r="C11" s="80"/>
      <c r="D11" s="80"/>
      <c r="E11" s="80"/>
      <c r="F11" s="80" t="s">
        <v>157</v>
      </c>
      <c r="G11" s="80"/>
      <c r="H11" s="80"/>
      <c r="I11" s="80"/>
      <c r="J11" s="80"/>
    </row>
    <row r="12" ht="18" customHeight="1"/>
    <row r="13" spans="1:6" ht="24" customHeight="1">
      <c r="A13" s="57" t="s">
        <v>158</v>
      </c>
      <c r="F13" s="27" t="s">
        <v>159</v>
      </c>
    </row>
    <row r="14" ht="24" customHeight="1">
      <c r="A14" s="27" t="s">
        <v>160</v>
      </c>
    </row>
    <row r="15" spans="1:8" ht="24" customHeight="1">
      <c r="A15" s="27" t="s">
        <v>161</v>
      </c>
      <c r="H15" s="27" t="s">
        <v>162</v>
      </c>
    </row>
    <row r="16" ht="24" customHeight="1">
      <c r="A16" s="27" t="s">
        <v>163</v>
      </c>
    </row>
    <row r="17" spans="1:6" ht="24" customHeight="1">
      <c r="A17" s="27" t="s">
        <v>164</v>
      </c>
      <c r="F17" s="27" t="s">
        <v>165</v>
      </c>
    </row>
    <row r="18" spans="1:6" ht="24" customHeight="1">
      <c r="A18" s="27" t="s">
        <v>166</v>
      </c>
      <c r="F18" s="27" t="s">
        <v>167</v>
      </c>
    </row>
    <row r="19" ht="24" customHeight="1">
      <c r="A19" s="27" t="s">
        <v>168</v>
      </c>
    </row>
    <row r="20" spans="1:8" ht="24" customHeight="1">
      <c r="A20" s="27" t="s">
        <v>169</v>
      </c>
      <c r="H20" s="27" t="s">
        <v>170</v>
      </c>
    </row>
    <row r="21" ht="24" customHeight="1">
      <c r="A21" s="27" t="s">
        <v>171</v>
      </c>
    </row>
    <row r="22" spans="1:6" ht="24" customHeight="1">
      <c r="A22" s="27" t="s">
        <v>172</v>
      </c>
      <c r="F22" s="57" t="s">
        <v>173</v>
      </c>
    </row>
    <row r="23" spans="1:6" ht="24" customHeight="1">
      <c r="A23" s="27" t="s">
        <v>174</v>
      </c>
      <c r="F23" s="27" t="s">
        <v>175</v>
      </c>
    </row>
    <row r="24" spans="1:8" ht="24" customHeight="1">
      <c r="A24" s="58"/>
      <c r="H24" s="27" t="s">
        <v>176</v>
      </c>
    </row>
    <row r="25" spans="4:10" ht="24" customHeight="1">
      <c r="D25" s="81"/>
      <c r="E25" s="81"/>
      <c r="F25" s="81"/>
      <c r="G25" s="81"/>
      <c r="H25" s="59"/>
      <c r="I25" s="59"/>
      <c r="J25" s="59"/>
    </row>
    <row r="29" spans="3:6" ht="16.5">
      <c r="C29" s="81" t="s">
        <v>177</v>
      </c>
      <c r="D29" s="81"/>
      <c r="E29" s="81"/>
      <c r="F29" s="81"/>
    </row>
  </sheetData>
  <sheetProtection/>
  <mergeCells count="5">
    <mergeCell ref="A1:J1"/>
    <mergeCell ref="A11:E11"/>
    <mergeCell ref="F11:J11"/>
    <mergeCell ref="D25:G25"/>
    <mergeCell ref="C29:F29"/>
  </mergeCells>
  <printOptions/>
  <pageMargins left="0.71" right="0.25" top="0.43" bottom="0.38" header="0.512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10" sqref="J10"/>
    </sheetView>
  </sheetViews>
  <sheetFormatPr defaultColWidth="8.796875" defaultRowHeight="15"/>
  <cols>
    <col min="1" max="1" width="2.59765625" style="1" customWidth="1"/>
    <col min="2" max="2" width="17.59765625" style="1" customWidth="1"/>
    <col min="3" max="3" width="2.59765625" style="1" customWidth="1"/>
    <col min="4" max="6" width="8.59765625" style="1" customWidth="1"/>
    <col min="7" max="7" width="6.59765625" style="1" customWidth="1"/>
    <col min="8" max="8" width="8.59765625" style="1" customWidth="1"/>
    <col min="9" max="9" width="5.59765625" style="1" customWidth="1"/>
    <col min="10" max="10" width="13.09765625" style="1" customWidth="1"/>
    <col min="11" max="16384" width="9" style="1" customWidth="1"/>
  </cols>
  <sheetData>
    <row r="1" spans="1:2" ht="24" customHeight="1">
      <c r="A1" s="27" t="s">
        <v>80</v>
      </c>
      <c r="B1" s="2"/>
    </row>
    <row r="2" spans="2:10" ht="24" customHeight="1">
      <c r="B2" s="2"/>
      <c r="G2" s="92" t="s">
        <v>150</v>
      </c>
      <c r="H2" s="92"/>
      <c r="I2" s="92"/>
      <c r="J2" s="92"/>
    </row>
    <row r="4" ht="24" customHeight="1"/>
    <row r="5" ht="24" customHeight="1">
      <c r="B5" s="33" t="s">
        <v>30</v>
      </c>
    </row>
    <row r="6" spans="2:5" ht="24" customHeight="1">
      <c r="B6" s="93"/>
      <c r="C6" s="93"/>
      <c r="D6" s="93"/>
      <c r="E6" s="4"/>
    </row>
    <row r="7" ht="30" customHeight="1">
      <c r="B7" s="1" t="s">
        <v>0</v>
      </c>
    </row>
    <row r="8" spans="6:8" ht="24" customHeight="1">
      <c r="F8" s="93" t="s">
        <v>1</v>
      </c>
      <c r="G8" s="3" t="s">
        <v>2</v>
      </c>
      <c r="H8" s="1" t="s">
        <v>31</v>
      </c>
    </row>
    <row r="9" spans="6:10" ht="24" customHeight="1">
      <c r="F9" s="93"/>
      <c r="G9" s="3" t="s">
        <v>3</v>
      </c>
      <c r="H9" s="1" t="s">
        <v>4</v>
      </c>
      <c r="J9" s="5"/>
    </row>
    <row r="10" ht="39" customHeight="1"/>
    <row r="11" spans="1:10" ht="30" customHeight="1">
      <c r="A11" s="87" t="s">
        <v>5</v>
      </c>
      <c r="B11" s="87"/>
      <c r="C11" s="87"/>
      <c r="D11" s="87"/>
      <c r="E11" s="87"/>
      <c r="F11" s="87"/>
      <c r="G11" s="87"/>
      <c r="H11" s="87"/>
      <c r="I11" s="87"/>
      <c r="J11" s="87"/>
    </row>
    <row r="12" ht="39" customHeight="1"/>
    <row r="13" ht="24" customHeight="1">
      <c r="B13" s="1" t="s">
        <v>84</v>
      </c>
    </row>
    <row r="14" ht="30" customHeight="1"/>
    <row r="15" spans="1:10" ht="24" customHeight="1">
      <c r="A15" s="93" t="s">
        <v>6</v>
      </c>
      <c r="B15" s="93"/>
      <c r="C15" s="93"/>
      <c r="D15" s="93"/>
      <c r="E15" s="93"/>
      <c r="F15" s="93"/>
      <c r="G15" s="93"/>
      <c r="H15" s="93"/>
      <c r="I15" s="93"/>
      <c r="J15" s="93"/>
    </row>
    <row r="16" ht="30" customHeight="1"/>
    <row r="17" spans="1:10" ht="45" customHeight="1">
      <c r="A17" s="6"/>
      <c r="B17" s="7" t="s">
        <v>85</v>
      </c>
      <c r="C17" s="8"/>
      <c r="D17" s="85" t="s">
        <v>7</v>
      </c>
      <c r="E17" s="86"/>
      <c r="F17" s="88" t="s">
        <v>32</v>
      </c>
      <c r="G17" s="89"/>
      <c r="H17" s="89"/>
      <c r="I17" s="89"/>
      <c r="J17" s="90"/>
    </row>
    <row r="18" spans="1:10" ht="45" customHeight="1">
      <c r="A18" s="11"/>
      <c r="B18" s="12" t="s">
        <v>8</v>
      </c>
      <c r="C18" s="13"/>
      <c r="D18" s="91" t="s">
        <v>9</v>
      </c>
      <c r="E18" s="89"/>
      <c r="F18" s="89"/>
      <c r="G18" s="89"/>
      <c r="H18" s="89"/>
      <c r="I18" s="89"/>
      <c r="J18" s="90"/>
    </row>
    <row r="19" spans="1:10" ht="45" customHeight="1">
      <c r="A19" s="6"/>
      <c r="B19" s="12" t="s">
        <v>10</v>
      </c>
      <c r="C19" s="8"/>
      <c r="D19" s="6"/>
      <c r="E19" s="83" t="s">
        <v>33</v>
      </c>
      <c r="F19" s="84"/>
      <c r="G19" s="9" t="s">
        <v>11</v>
      </c>
      <c r="H19" s="14"/>
      <c r="I19" s="14"/>
      <c r="J19" s="8"/>
    </row>
    <row r="20" spans="1:10" ht="45" customHeight="1">
      <c r="A20" s="6"/>
      <c r="B20" s="7" t="s">
        <v>12</v>
      </c>
      <c r="C20" s="8"/>
      <c r="D20" s="15" t="s">
        <v>151</v>
      </c>
      <c r="E20" s="10"/>
      <c r="F20" s="15"/>
      <c r="G20" s="16"/>
      <c r="H20" s="16"/>
      <c r="I20" s="16"/>
      <c r="J20" s="8"/>
    </row>
    <row r="21" spans="1:10" ht="102" customHeight="1">
      <c r="A21" s="6"/>
      <c r="B21" s="17" t="s">
        <v>148</v>
      </c>
      <c r="C21" s="8"/>
      <c r="D21" s="45" t="s">
        <v>88</v>
      </c>
      <c r="E21" s="10"/>
      <c r="F21" s="15"/>
      <c r="G21" s="46" t="s">
        <v>89</v>
      </c>
      <c r="H21" s="16"/>
      <c r="I21" s="16"/>
      <c r="J21" s="8"/>
    </row>
    <row r="22" ht="14.25">
      <c r="F22" s="53" t="s">
        <v>149</v>
      </c>
    </row>
    <row r="23" spans="6:10" ht="14.25">
      <c r="F23" s="48" t="s">
        <v>90</v>
      </c>
      <c r="G23" s="94" t="s">
        <v>91</v>
      </c>
      <c r="H23" s="95"/>
      <c r="I23" s="95"/>
      <c r="J23" s="96"/>
    </row>
    <row r="24" spans="6:10" ht="14.25">
      <c r="F24" s="48" t="s">
        <v>92</v>
      </c>
      <c r="G24" s="82" t="s">
        <v>146</v>
      </c>
      <c r="H24" s="82"/>
      <c r="I24" s="82"/>
      <c r="J24" s="82"/>
    </row>
  </sheetData>
  <sheetProtection/>
  <mergeCells count="11">
    <mergeCell ref="G2:J2"/>
    <mergeCell ref="F8:F9"/>
    <mergeCell ref="A15:J15"/>
    <mergeCell ref="B6:D6"/>
    <mergeCell ref="G23:J23"/>
    <mergeCell ref="G24:J24"/>
    <mergeCell ref="E19:F19"/>
    <mergeCell ref="D17:E17"/>
    <mergeCell ref="A11:J11"/>
    <mergeCell ref="F17:J17"/>
    <mergeCell ref="D18:J18"/>
  </mergeCells>
  <printOptions/>
  <pageMargins left="1.06" right="0.25" top="0.78" bottom="0.47" header="0.512" footer="0.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M11" sqref="M11"/>
    </sheetView>
  </sheetViews>
  <sheetFormatPr defaultColWidth="8.796875" defaultRowHeight="15"/>
  <cols>
    <col min="1" max="1" width="2.59765625" style="1" customWidth="1"/>
    <col min="2" max="2" width="17.59765625" style="1" customWidth="1"/>
    <col min="3" max="3" width="2.59765625" style="1" customWidth="1"/>
    <col min="4" max="6" width="8.59765625" style="1" customWidth="1"/>
    <col min="7" max="7" width="6.59765625" style="1" customWidth="1"/>
    <col min="8" max="8" width="8.59765625" style="1" customWidth="1"/>
    <col min="9" max="9" width="5.59765625" style="1" customWidth="1"/>
    <col min="10" max="10" width="10.59765625" style="1" customWidth="1"/>
    <col min="11" max="16384" width="9" style="1" customWidth="1"/>
  </cols>
  <sheetData>
    <row r="1" spans="1:2" ht="24" customHeight="1">
      <c r="A1" s="27" t="s">
        <v>80</v>
      </c>
      <c r="B1" s="2"/>
    </row>
    <row r="2" spans="2:8" ht="24" customHeight="1">
      <c r="B2" s="2"/>
      <c r="H2" s="2" t="s">
        <v>153</v>
      </c>
    </row>
    <row r="3" ht="15" customHeight="1"/>
    <row r="4" ht="24" customHeight="1">
      <c r="B4" s="33" t="s">
        <v>30</v>
      </c>
    </row>
    <row r="5" ht="24" customHeight="1">
      <c r="E5" s="4"/>
    </row>
    <row r="6" spans="5:6" ht="24" customHeight="1">
      <c r="E6" s="93" t="s">
        <v>1</v>
      </c>
      <c r="F6" s="4" t="s">
        <v>81</v>
      </c>
    </row>
    <row r="7" spans="5:6" ht="24" customHeight="1">
      <c r="E7" s="93"/>
      <c r="F7" s="3"/>
    </row>
    <row r="8" spans="5:6" ht="24" customHeight="1">
      <c r="E8" s="93"/>
      <c r="F8" s="4" t="s">
        <v>82</v>
      </c>
    </row>
    <row r="9" spans="5:10" ht="24" customHeight="1">
      <c r="E9" s="93"/>
      <c r="F9" s="1" t="s">
        <v>178</v>
      </c>
      <c r="J9" s="5"/>
    </row>
    <row r="10" ht="24" customHeight="1"/>
    <row r="11" spans="1:10" ht="30" customHeight="1">
      <c r="A11" s="97" t="s">
        <v>83</v>
      </c>
      <c r="B11" s="97"/>
      <c r="C11" s="97"/>
      <c r="D11" s="97"/>
      <c r="E11" s="97"/>
      <c r="F11" s="97"/>
      <c r="G11" s="97"/>
      <c r="H11" s="97"/>
      <c r="I11" s="97"/>
      <c r="J11" s="97"/>
    </row>
    <row r="12" ht="24" customHeight="1"/>
    <row r="13" ht="24" customHeight="1">
      <c r="B13" s="1" t="s">
        <v>84</v>
      </c>
    </row>
    <row r="14" ht="21" customHeight="1"/>
    <row r="15" spans="1:10" ht="24" customHeight="1">
      <c r="A15" s="93" t="s">
        <v>6</v>
      </c>
      <c r="B15" s="93"/>
      <c r="C15" s="93"/>
      <c r="D15" s="93"/>
      <c r="E15" s="93"/>
      <c r="F15" s="93"/>
      <c r="G15" s="93"/>
      <c r="H15" s="93"/>
      <c r="I15" s="93"/>
      <c r="J15" s="93"/>
    </row>
    <row r="16" ht="21" customHeight="1"/>
    <row r="17" spans="1:10" ht="54" customHeight="1">
      <c r="A17" s="6"/>
      <c r="B17" s="7" t="s">
        <v>85</v>
      </c>
      <c r="C17" s="8"/>
      <c r="D17" s="34"/>
      <c r="E17" s="10"/>
      <c r="F17" s="10"/>
      <c r="G17" s="10"/>
      <c r="H17" s="10"/>
      <c r="I17" s="10"/>
      <c r="J17" s="35"/>
    </row>
    <row r="18" spans="1:10" ht="54" customHeight="1">
      <c r="A18" s="6"/>
      <c r="B18" s="17" t="s">
        <v>8</v>
      </c>
      <c r="C18" s="8"/>
      <c r="D18" s="6"/>
      <c r="E18" s="14"/>
      <c r="F18" s="14"/>
      <c r="G18" s="14"/>
      <c r="H18" s="14"/>
      <c r="I18" s="14"/>
      <c r="J18" s="8"/>
    </row>
    <row r="19" spans="1:10" ht="54" customHeight="1">
      <c r="A19" s="6"/>
      <c r="B19" s="17" t="s">
        <v>10</v>
      </c>
      <c r="C19" s="8"/>
      <c r="D19" s="15"/>
      <c r="E19" s="10"/>
      <c r="F19" s="15"/>
      <c r="G19" s="16"/>
      <c r="H19" s="16"/>
      <c r="I19" s="16"/>
      <c r="J19" s="8"/>
    </row>
    <row r="20" spans="1:10" ht="54" customHeight="1">
      <c r="A20" s="42"/>
      <c r="B20" s="43" t="s">
        <v>12</v>
      </c>
      <c r="C20" s="44" t="s">
        <v>86</v>
      </c>
      <c r="D20" s="15" t="s">
        <v>152</v>
      </c>
      <c r="E20" s="10"/>
      <c r="F20" s="15"/>
      <c r="G20" s="16"/>
      <c r="H20" s="16"/>
      <c r="I20" s="16"/>
      <c r="J20" s="8"/>
    </row>
    <row r="21" spans="1:10" ht="102" customHeight="1">
      <c r="A21" s="6"/>
      <c r="B21" s="17" t="s">
        <v>87</v>
      </c>
      <c r="C21" s="8"/>
      <c r="D21" s="45" t="s">
        <v>88</v>
      </c>
      <c r="E21" s="14"/>
      <c r="F21" s="14"/>
      <c r="G21" s="46" t="s">
        <v>89</v>
      </c>
      <c r="H21" s="14"/>
      <c r="I21" s="14"/>
      <c r="J21" s="8"/>
    </row>
    <row r="22" ht="18" customHeight="1">
      <c r="F22" s="53" t="s">
        <v>147</v>
      </c>
    </row>
    <row r="23" spans="3:10" ht="21" customHeight="1">
      <c r="C23" s="47"/>
      <c r="F23" s="48" t="s">
        <v>90</v>
      </c>
      <c r="G23" s="94" t="s">
        <v>91</v>
      </c>
      <c r="H23" s="95"/>
      <c r="I23" s="95"/>
      <c r="J23" s="96"/>
    </row>
    <row r="24" spans="6:10" ht="21" customHeight="1">
      <c r="F24" s="48" t="s">
        <v>92</v>
      </c>
      <c r="G24" s="82" t="s">
        <v>146</v>
      </c>
      <c r="H24" s="82"/>
      <c r="I24" s="82"/>
      <c r="J24" s="82"/>
    </row>
  </sheetData>
  <sheetProtection/>
  <mergeCells count="5">
    <mergeCell ref="E6:E9"/>
    <mergeCell ref="G23:J23"/>
    <mergeCell ref="G24:J24"/>
    <mergeCell ref="A15:J15"/>
    <mergeCell ref="A11:J11"/>
  </mergeCells>
  <printOptions/>
  <pageMargins left="0.89" right="0.39" top="0.91" bottom="0.47" header="0.512" footer="0.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D20" sqref="D20"/>
    </sheetView>
  </sheetViews>
  <sheetFormatPr defaultColWidth="8.796875" defaultRowHeight="15"/>
  <cols>
    <col min="1" max="1" width="5.59765625" style="38" customWidth="1"/>
    <col min="2" max="2" width="15.59765625" style="37" customWidth="1"/>
    <col min="3" max="3" width="2.59765625" style="37" customWidth="1"/>
    <col min="4" max="10" width="10.59765625" style="37" customWidth="1"/>
    <col min="11" max="16384" width="9" style="37" customWidth="1"/>
  </cols>
  <sheetData>
    <row r="1" spans="1:8" ht="30" customHeight="1">
      <c r="A1" s="98" t="s">
        <v>55</v>
      </c>
      <c r="B1" s="98"/>
      <c r="C1" s="98"/>
      <c r="D1" s="98"/>
      <c r="E1" s="98"/>
      <c r="F1" s="98"/>
      <c r="G1" s="98"/>
      <c r="H1" s="98"/>
    </row>
    <row r="2" spans="1:8" ht="30" customHeight="1">
      <c r="A2" s="36"/>
      <c r="B2" s="36"/>
      <c r="C2" s="36"/>
      <c r="D2" s="36"/>
      <c r="E2" s="36"/>
      <c r="F2" s="36"/>
      <c r="G2" s="36"/>
      <c r="H2" s="36"/>
    </row>
    <row r="3" spans="2:8" ht="30" customHeight="1">
      <c r="B3" s="38"/>
      <c r="H3" s="38"/>
    </row>
    <row r="4" spans="1:4" ht="30" customHeight="1">
      <c r="A4" s="39" t="s">
        <v>56</v>
      </c>
      <c r="B4" s="40" t="s">
        <v>57</v>
      </c>
      <c r="D4" s="41" t="s">
        <v>58</v>
      </c>
    </row>
    <row r="5" spans="1:2" ht="30" customHeight="1">
      <c r="A5" s="39"/>
      <c r="B5" s="40"/>
    </row>
    <row r="6" spans="1:2" ht="30" customHeight="1">
      <c r="A6" s="39"/>
      <c r="B6" s="40"/>
    </row>
    <row r="7" spans="1:4" ht="30" customHeight="1">
      <c r="A7" s="39" t="s">
        <v>78</v>
      </c>
      <c r="B7" s="40" t="s">
        <v>59</v>
      </c>
      <c r="D7" s="41" t="s">
        <v>60</v>
      </c>
    </row>
    <row r="8" spans="1:2" ht="30" customHeight="1">
      <c r="A8" s="39"/>
      <c r="B8" s="40"/>
    </row>
    <row r="9" spans="1:2" ht="30" customHeight="1">
      <c r="A9" s="39"/>
      <c r="B9" s="40"/>
    </row>
    <row r="10" spans="1:4" ht="30" customHeight="1">
      <c r="A10" s="39" t="s">
        <v>61</v>
      </c>
      <c r="B10" s="40" t="s">
        <v>62</v>
      </c>
      <c r="D10" s="37" t="s">
        <v>63</v>
      </c>
    </row>
    <row r="11" spans="1:4" ht="30" customHeight="1">
      <c r="A11" s="39"/>
      <c r="B11" s="40"/>
      <c r="D11" s="41" t="s">
        <v>79</v>
      </c>
    </row>
    <row r="12" spans="1:4" ht="30" customHeight="1">
      <c r="A12" s="39"/>
      <c r="B12" s="40"/>
      <c r="D12" s="37" t="s">
        <v>64</v>
      </c>
    </row>
    <row r="13" spans="1:4" ht="30" customHeight="1">
      <c r="A13" s="39" t="s">
        <v>65</v>
      </c>
      <c r="B13" s="40" t="s">
        <v>66</v>
      </c>
      <c r="D13" s="41" t="s">
        <v>67</v>
      </c>
    </row>
    <row r="14" spans="1:2" ht="30" customHeight="1">
      <c r="A14" s="39"/>
      <c r="B14" s="37" t="s">
        <v>68</v>
      </c>
    </row>
    <row r="15" spans="1:2" ht="30" customHeight="1">
      <c r="A15" s="39"/>
      <c r="B15" s="40"/>
    </row>
    <row r="16" spans="1:4" ht="30" customHeight="1">
      <c r="A16" s="39" t="s">
        <v>69</v>
      </c>
      <c r="B16" s="40" t="s">
        <v>70</v>
      </c>
      <c r="D16" s="41" t="s">
        <v>71</v>
      </c>
    </row>
    <row r="17" spans="1:5" ht="30" customHeight="1">
      <c r="A17" s="39"/>
      <c r="B17" s="37" t="s">
        <v>68</v>
      </c>
      <c r="E17" s="41" t="s">
        <v>72</v>
      </c>
    </row>
    <row r="18" spans="1:2" ht="30" customHeight="1">
      <c r="A18" s="39"/>
      <c r="B18" s="40"/>
    </row>
    <row r="19" spans="1:4" ht="30" customHeight="1">
      <c r="A19" s="39" t="s">
        <v>73</v>
      </c>
      <c r="B19" s="40" t="s">
        <v>74</v>
      </c>
      <c r="D19" s="55" t="s">
        <v>154</v>
      </c>
    </row>
    <row r="20" spans="1:2" ht="30" customHeight="1">
      <c r="A20" s="39"/>
      <c r="B20" s="40"/>
    </row>
    <row r="21" spans="1:2" ht="30" customHeight="1">
      <c r="A21" s="39"/>
      <c r="B21" s="40"/>
    </row>
    <row r="22" spans="1:4" ht="30" customHeight="1">
      <c r="A22" s="39" t="s">
        <v>75</v>
      </c>
      <c r="B22" s="40" t="s">
        <v>76</v>
      </c>
      <c r="D22" s="37" t="s">
        <v>77</v>
      </c>
    </row>
    <row r="23" spans="1:2" ht="30" customHeight="1">
      <c r="A23" s="39"/>
      <c r="B23" s="40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spans="4:9" ht="30" customHeight="1">
      <c r="D33" s="38"/>
      <c r="F33" s="38"/>
      <c r="G33" s="38"/>
      <c r="H33" s="38"/>
      <c r="I33" s="38"/>
    </row>
    <row r="34" spans="4:9" ht="30" customHeight="1">
      <c r="D34" s="38"/>
      <c r="F34" s="38"/>
      <c r="G34" s="38"/>
      <c r="H34" s="38"/>
      <c r="I34" s="38"/>
    </row>
    <row r="35" spans="4:9" ht="30" customHeight="1">
      <c r="D35" s="38"/>
      <c r="F35" s="38"/>
      <c r="G35" s="38"/>
      <c r="H35" s="38"/>
      <c r="I35" s="38"/>
    </row>
    <row r="36" spans="4:9" ht="30" customHeight="1">
      <c r="D36" s="38"/>
      <c r="F36" s="38"/>
      <c r="G36" s="38"/>
      <c r="H36" s="38"/>
      <c r="I36" s="38"/>
    </row>
    <row r="37" spans="4:9" ht="30" customHeight="1">
      <c r="D37" s="38"/>
      <c r="F37" s="38"/>
      <c r="G37" s="38"/>
      <c r="H37" s="38"/>
      <c r="I37" s="38"/>
    </row>
    <row r="38" spans="4:9" ht="30" customHeight="1">
      <c r="D38" s="38"/>
      <c r="F38" s="38"/>
      <c r="G38" s="38"/>
      <c r="H38" s="38"/>
      <c r="I38" s="38"/>
    </row>
    <row r="39" spans="4:9" ht="30" customHeight="1">
      <c r="D39" s="38"/>
      <c r="F39" s="38"/>
      <c r="G39" s="38"/>
      <c r="H39" s="38"/>
      <c r="I39" s="38"/>
    </row>
    <row r="40" ht="30" customHeight="1"/>
    <row r="41" ht="30" customHeight="1"/>
    <row r="42" ht="30" customHeight="1"/>
    <row r="43" ht="30" customHeight="1"/>
    <row r="44" ht="30" customHeight="1"/>
  </sheetData>
  <sheetProtection/>
  <mergeCells count="1">
    <mergeCell ref="A1:H1"/>
  </mergeCells>
  <printOptions/>
  <pageMargins left="0.89" right="0.39" top="0.78" bottom="0.47" header="0.512" footer="0.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D7" sqref="D7"/>
    </sheetView>
  </sheetViews>
  <sheetFormatPr defaultColWidth="8.796875" defaultRowHeight="15"/>
  <cols>
    <col min="1" max="1" width="5.59765625" style="38" customWidth="1"/>
    <col min="2" max="2" width="15.59765625" style="37" customWidth="1"/>
    <col min="3" max="3" width="2.59765625" style="37" customWidth="1"/>
    <col min="4" max="10" width="10.59765625" style="37" customWidth="1"/>
    <col min="11" max="16384" width="9" style="37" customWidth="1"/>
  </cols>
  <sheetData>
    <row r="1" spans="1:8" ht="30" customHeight="1">
      <c r="A1" s="98" t="s">
        <v>55</v>
      </c>
      <c r="B1" s="98"/>
      <c r="C1" s="98"/>
      <c r="D1" s="98"/>
      <c r="E1" s="98"/>
      <c r="F1" s="98"/>
      <c r="G1" s="98"/>
      <c r="H1" s="98"/>
    </row>
    <row r="2" spans="1:8" ht="30" customHeight="1">
      <c r="A2" s="36"/>
      <c r="B2" s="36"/>
      <c r="C2" s="36"/>
      <c r="D2" s="36"/>
      <c r="E2" s="36"/>
      <c r="F2" s="36"/>
      <c r="G2" s="36"/>
      <c r="H2" s="36"/>
    </row>
    <row r="3" spans="2:8" ht="30" customHeight="1">
      <c r="B3" s="38"/>
      <c r="H3" s="38"/>
    </row>
    <row r="4" spans="1:2" ht="30" customHeight="1">
      <c r="A4" s="39" t="s">
        <v>56</v>
      </c>
      <c r="B4" s="40" t="s">
        <v>57</v>
      </c>
    </row>
    <row r="5" spans="1:2" ht="30" customHeight="1">
      <c r="A5" s="39"/>
      <c r="B5" s="40"/>
    </row>
    <row r="6" spans="1:2" ht="30" customHeight="1">
      <c r="A6" s="39"/>
      <c r="B6" s="40"/>
    </row>
    <row r="7" spans="1:2" ht="30" customHeight="1">
      <c r="A7" s="39" t="s">
        <v>93</v>
      </c>
      <c r="B7" s="40" t="s">
        <v>59</v>
      </c>
    </row>
    <row r="8" spans="1:2" ht="30" customHeight="1">
      <c r="A8" s="39"/>
      <c r="B8" s="40"/>
    </row>
    <row r="9" spans="1:2" ht="30" customHeight="1">
      <c r="A9" s="39"/>
      <c r="B9" s="40"/>
    </row>
    <row r="10" spans="1:4" ht="30" customHeight="1">
      <c r="A10" s="39" t="s">
        <v>94</v>
      </c>
      <c r="B10" s="40" t="s">
        <v>62</v>
      </c>
      <c r="D10" s="37" t="s">
        <v>63</v>
      </c>
    </row>
    <row r="11" spans="1:2" ht="30" customHeight="1">
      <c r="A11" s="39"/>
      <c r="B11" s="40"/>
    </row>
    <row r="12" spans="1:2" ht="30" customHeight="1">
      <c r="A12" s="39"/>
      <c r="B12" s="40"/>
    </row>
    <row r="13" spans="1:2" ht="30" customHeight="1">
      <c r="A13" s="39" t="s">
        <v>96</v>
      </c>
      <c r="B13" s="40" t="s">
        <v>66</v>
      </c>
    </row>
    <row r="14" spans="1:2" ht="30" customHeight="1">
      <c r="A14" s="39"/>
      <c r="B14" s="37" t="s">
        <v>68</v>
      </c>
    </row>
    <row r="15" spans="1:2" ht="30" customHeight="1">
      <c r="A15" s="39"/>
      <c r="B15" s="40"/>
    </row>
    <row r="16" spans="1:2" ht="30" customHeight="1">
      <c r="A16" s="39" t="s">
        <v>69</v>
      </c>
      <c r="B16" s="40" t="s">
        <v>70</v>
      </c>
    </row>
    <row r="17" spans="1:2" ht="30" customHeight="1">
      <c r="A17" s="39"/>
      <c r="B17" s="37" t="s">
        <v>68</v>
      </c>
    </row>
    <row r="18" spans="1:2" ht="30" customHeight="1">
      <c r="A18" s="39"/>
      <c r="B18" s="40"/>
    </row>
    <row r="19" spans="1:4" ht="30" customHeight="1">
      <c r="A19" s="39" t="s">
        <v>95</v>
      </c>
      <c r="B19" s="40" t="s">
        <v>74</v>
      </c>
      <c r="D19" s="55" t="s">
        <v>152</v>
      </c>
    </row>
    <row r="20" spans="1:2" ht="30" customHeight="1">
      <c r="A20" s="39"/>
      <c r="B20" s="40"/>
    </row>
    <row r="21" spans="1:2" ht="30" customHeight="1">
      <c r="A21" s="39"/>
      <c r="B21" s="40"/>
    </row>
    <row r="22" spans="1:4" ht="30" customHeight="1">
      <c r="A22" s="39" t="s">
        <v>75</v>
      </c>
      <c r="B22" s="40" t="s">
        <v>76</v>
      </c>
      <c r="D22" s="37" t="s">
        <v>77</v>
      </c>
    </row>
    <row r="23" spans="1:2" ht="30" customHeight="1">
      <c r="A23" s="39"/>
      <c r="B23" s="40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spans="4:9" ht="30" customHeight="1">
      <c r="D33" s="38"/>
      <c r="F33" s="38"/>
      <c r="G33" s="38"/>
      <c r="H33" s="38"/>
      <c r="I33" s="38"/>
    </row>
    <row r="34" spans="4:9" ht="30" customHeight="1">
      <c r="D34" s="38"/>
      <c r="F34" s="38"/>
      <c r="G34" s="38"/>
      <c r="H34" s="38"/>
      <c r="I34" s="38"/>
    </row>
    <row r="35" spans="4:9" ht="30" customHeight="1">
      <c r="D35" s="38"/>
      <c r="F35" s="38"/>
      <c r="G35" s="38"/>
      <c r="H35" s="38"/>
      <c r="I35" s="38"/>
    </row>
    <row r="36" spans="4:9" ht="30" customHeight="1">
      <c r="D36" s="38"/>
      <c r="F36" s="38"/>
      <c r="G36" s="38"/>
      <c r="H36" s="38"/>
      <c r="I36" s="38"/>
    </row>
    <row r="37" spans="4:9" ht="30" customHeight="1">
      <c r="D37" s="38"/>
      <c r="F37" s="38"/>
      <c r="G37" s="38"/>
      <c r="H37" s="38"/>
      <c r="I37" s="38"/>
    </row>
    <row r="38" spans="4:9" ht="30" customHeight="1">
      <c r="D38" s="38"/>
      <c r="F38" s="38"/>
      <c r="G38" s="38"/>
      <c r="H38" s="38"/>
      <c r="I38" s="38"/>
    </row>
    <row r="39" spans="4:9" ht="30" customHeight="1">
      <c r="D39" s="38"/>
      <c r="F39" s="38"/>
      <c r="G39" s="38"/>
      <c r="H39" s="38"/>
      <c r="I39" s="38"/>
    </row>
    <row r="40" ht="30" customHeight="1"/>
    <row r="41" ht="30" customHeight="1"/>
    <row r="42" ht="30" customHeight="1"/>
    <row r="43" ht="30" customHeight="1"/>
    <row r="44" ht="30" customHeight="1"/>
  </sheetData>
  <sheetProtection/>
  <mergeCells count="1">
    <mergeCell ref="A1:H1"/>
  </mergeCells>
  <printOptions/>
  <pageMargins left="0.89" right="0.39" top="0.78" bottom="0.47" header="0.512" footer="0.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I20" sqref="I20"/>
    </sheetView>
  </sheetViews>
  <sheetFormatPr defaultColWidth="8.796875" defaultRowHeight="15"/>
  <cols>
    <col min="1" max="2" width="4.59765625" style="1" customWidth="1"/>
    <col min="3" max="3" width="12.59765625" style="1" customWidth="1"/>
    <col min="4" max="4" width="9" style="1" customWidth="1"/>
    <col min="5" max="5" width="9.5" style="1" bestFit="1" customWidth="1"/>
    <col min="6" max="10" width="9" style="1" customWidth="1"/>
    <col min="11" max="11" width="10.59765625" style="1" customWidth="1"/>
    <col min="12" max="14" width="9.59765625" style="1" customWidth="1"/>
    <col min="15" max="15" width="14.19921875" style="1" customWidth="1"/>
    <col min="16" max="16384" width="9" style="1" customWidth="1"/>
  </cols>
  <sheetData>
    <row r="1" spans="1:9" ht="30" customHeight="1">
      <c r="A1" s="99" t="s">
        <v>100</v>
      </c>
      <c r="B1" s="99"/>
      <c r="C1" s="99"/>
      <c r="D1" s="99"/>
      <c r="E1" s="99"/>
      <c r="F1" s="99"/>
      <c r="G1" s="99"/>
      <c r="H1" s="99"/>
      <c r="I1" s="99"/>
    </row>
    <row r="2" spans="1:9" ht="19.5" customHeight="1">
      <c r="A2" s="54" t="s">
        <v>101</v>
      </c>
      <c r="B2" s="32"/>
      <c r="C2" s="32"/>
      <c r="D2" s="32"/>
      <c r="E2" s="32"/>
      <c r="F2" s="32"/>
      <c r="G2" s="32"/>
      <c r="H2" s="32"/>
      <c r="I2" s="32"/>
    </row>
    <row r="3" spans="1:15" ht="19.5" customHeight="1">
      <c r="A3" s="100" t="s">
        <v>14</v>
      </c>
      <c r="B3" s="100"/>
      <c r="C3" s="100"/>
      <c r="D3" s="101" t="s">
        <v>34</v>
      </c>
      <c r="E3" s="101"/>
      <c r="F3" s="101"/>
      <c r="G3" s="101"/>
      <c r="H3" s="101"/>
      <c r="I3" s="101"/>
      <c r="N3" s="18"/>
      <c r="O3" s="18"/>
    </row>
    <row r="4" spans="1:15" ht="16.5" customHeight="1">
      <c r="A4" s="1" t="s">
        <v>15</v>
      </c>
      <c r="K4" s="1" t="s">
        <v>97</v>
      </c>
      <c r="N4" s="18"/>
      <c r="O4" s="18" t="s">
        <v>102</v>
      </c>
    </row>
    <row r="5" spans="5:15" ht="16.5" customHeight="1">
      <c r="E5" s="1" t="s">
        <v>103</v>
      </c>
      <c r="J5" s="49">
        <v>1</v>
      </c>
      <c r="K5" s="28" t="s">
        <v>48</v>
      </c>
      <c r="L5" s="29" t="s">
        <v>35</v>
      </c>
      <c r="M5" s="29" t="s">
        <v>47</v>
      </c>
      <c r="N5" s="29" t="s">
        <v>46</v>
      </c>
      <c r="O5" s="29" t="s">
        <v>98</v>
      </c>
    </row>
    <row r="6" spans="5:15" ht="16.5" customHeight="1">
      <c r="E6" s="1" t="s">
        <v>104</v>
      </c>
      <c r="J6" s="49">
        <v>2</v>
      </c>
      <c r="K6" s="28" t="s">
        <v>105</v>
      </c>
      <c r="L6" s="28">
        <v>650</v>
      </c>
      <c r="M6" s="28">
        <v>65</v>
      </c>
      <c r="N6" s="28">
        <f>SUM(L6:M6)</f>
        <v>715</v>
      </c>
      <c r="O6" s="29" t="s">
        <v>106</v>
      </c>
    </row>
    <row r="7" spans="10:15" ht="16.5" customHeight="1" thickBot="1">
      <c r="J7" s="49">
        <v>3</v>
      </c>
      <c r="K7" s="28" t="s">
        <v>13</v>
      </c>
      <c r="L7" s="28">
        <v>650</v>
      </c>
      <c r="M7" s="28">
        <v>65</v>
      </c>
      <c r="N7" s="28">
        <f aca="true" t="shared" si="0" ref="N7:N17">SUM(L7:M7)</f>
        <v>715</v>
      </c>
      <c r="O7" s="29" t="s">
        <v>106</v>
      </c>
    </row>
    <row r="8" spans="3:15" ht="16.5" customHeight="1" thickBot="1">
      <c r="C8" s="3" t="s">
        <v>16</v>
      </c>
      <c r="D8" s="50" t="s">
        <v>107</v>
      </c>
      <c r="E8" s="1" t="s">
        <v>108</v>
      </c>
      <c r="H8" s="19">
        <f>VLOOKUP(D8,K5:N17,4,FALSE)</f>
        <v>715</v>
      </c>
      <c r="I8" s="1" t="s">
        <v>109</v>
      </c>
      <c r="J8" s="49">
        <v>4</v>
      </c>
      <c r="K8" s="28" t="s">
        <v>36</v>
      </c>
      <c r="L8" s="28">
        <v>650</v>
      </c>
      <c r="M8" s="28">
        <v>65</v>
      </c>
      <c r="N8" s="28">
        <f t="shared" si="0"/>
        <v>715</v>
      </c>
      <c r="O8" s="29" t="s">
        <v>110</v>
      </c>
    </row>
    <row r="9" spans="3:15" ht="16.5" customHeight="1" thickBot="1">
      <c r="C9" s="3" t="s">
        <v>17</v>
      </c>
      <c r="D9" s="51">
        <v>1</v>
      </c>
      <c r="E9" s="1" t="s">
        <v>111</v>
      </c>
      <c r="H9" s="19">
        <f>ROUNDDOWN(D9*4,0)</f>
        <v>4</v>
      </c>
      <c r="I9" s="1" t="s">
        <v>18</v>
      </c>
      <c r="J9" s="49">
        <v>5</v>
      </c>
      <c r="K9" s="28" t="s">
        <v>37</v>
      </c>
      <c r="L9" s="28">
        <v>650</v>
      </c>
      <c r="M9" s="28">
        <v>65</v>
      </c>
      <c r="N9" s="28">
        <f t="shared" si="0"/>
        <v>715</v>
      </c>
      <c r="O9" s="29" t="s">
        <v>112</v>
      </c>
    </row>
    <row r="10" spans="3:15" ht="16.5" customHeight="1" thickBot="1">
      <c r="C10" s="3" t="s">
        <v>19</v>
      </c>
      <c r="D10" s="51">
        <v>200</v>
      </c>
      <c r="E10" s="1" t="s">
        <v>113</v>
      </c>
      <c r="J10" s="49">
        <v>6</v>
      </c>
      <c r="K10" s="28" t="s">
        <v>38</v>
      </c>
      <c r="L10" s="28">
        <v>650</v>
      </c>
      <c r="M10" s="28">
        <v>65</v>
      </c>
      <c r="N10" s="28">
        <f t="shared" si="0"/>
        <v>715</v>
      </c>
      <c r="O10" s="29" t="s">
        <v>114</v>
      </c>
    </row>
    <row r="11" spans="3:15" ht="16.5" customHeight="1" thickBot="1">
      <c r="C11" s="3" t="s">
        <v>20</v>
      </c>
      <c r="D11" s="52">
        <v>3</v>
      </c>
      <c r="E11" s="1" t="s">
        <v>115</v>
      </c>
      <c r="J11" s="49">
        <v>7</v>
      </c>
      <c r="K11" s="28" t="s">
        <v>39</v>
      </c>
      <c r="L11" s="28">
        <v>650</v>
      </c>
      <c r="M11" s="28">
        <v>65</v>
      </c>
      <c r="N11" s="28">
        <f t="shared" si="0"/>
        <v>715</v>
      </c>
      <c r="O11" s="29" t="s">
        <v>114</v>
      </c>
    </row>
    <row r="12" spans="10:15" ht="16.5" customHeight="1" thickBot="1">
      <c r="J12" s="49">
        <v>8</v>
      </c>
      <c r="K12" s="28" t="s">
        <v>40</v>
      </c>
      <c r="L12" s="28">
        <v>650</v>
      </c>
      <c r="M12" s="28">
        <v>65</v>
      </c>
      <c r="N12" s="28">
        <f t="shared" si="0"/>
        <v>715</v>
      </c>
      <c r="O12" s="29" t="s">
        <v>114</v>
      </c>
    </row>
    <row r="13" spans="3:15" ht="16.5" customHeight="1" thickBot="1">
      <c r="C13" s="3"/>
      <c r="D13" s="3"/>
      <c r="E13" s="4" t="s">
        <v>21</v>
      </c>
      <c r="F13" s="3"/>
      <c r="G13" s="103">
        <f>M25*G14</f>
        <v>0.023163691754705173</v>
      </c>
      <c r="H13" s="104"/>
      <c r="I13" s="1" t="s">
        <v>116</v>
      </c>
      <c r="J13" s="49">
        <v>9</v>
      </c>
      <c r="K13" s="28" t="s">
        <v>41</v>
      </c>
      <c r="L13" s="28">
        <v>675</v>
      </c>
      <c r="M13" s="28">
        <v>55</v>
      </c>
      <c r="N13" s="28">
        <f t="shared" si="0"/>
        <v>730</v>
      </c>
      <c r="O13" s="29" t="s">
        <v>117</v>
      </c>
    </row>
    <row r="14" spans="3:15" ht="16.5" customHeight="1" thickBot="1">
      <c r="C14" s="3"/>
      <c r="D14" s="3"/>
      <c r="E14" s="4" t="s">
        <v>22</v>
      </c>
      <c r="F14" s="3"/>
      <c r="G14" s="103">
        <f>(23+(1/M23)+(0.00155/M22))/(1+(23+(0.00155/M22))*(M23/SQRT(M24)))*SQRT(M24*M22)</f>
        <v>0.7373232086036614</v>
      </c>
      <c r="H14" s="104"/>
      <c r="I14" s="1" t="s">
        <v>118</v>
      </c>
      <c r="J14" s="49">
        <v>10</v>
      </c>
      <c r="K14" s="28" t="s">
        <v>42</v>
      </c>
      <c r="L14" s="28">
        <v>565</v>
      </c>
      <c r="M14" s="28">
        <v>55</v>
      </c>
      <c r="N14" s="28">
        <f t="shared" si="0"/>
        <v>620</v>
      </c>
      <c r="O14" s="29" t="s">
        <v>117</v>
      </c>
    </row>
    <row r="15" spans="10:15" ht="16.5" customHeight="1">
      <c r="J15" s="49">
        <v>11</v>
      </c>
      <c r="K15" s="28" t="s">
        <v>43</v>
      </c>
      <c r="L15" s="28">
        <v>565</v>
      </c>
      <c r="M15" s="28">
        <v>55</v>
      </c>
      <c r="N15" s="28">
        <f t="shared" si="0"/>
        <v>620</v>
      </c>
      <c r="O15" s="29" t="s">
        <v>119</v>
      </c>
    </row>
    <row r="16" spans="3:15" ht="16.5" customHeight="1">
      <c r="C16" s="1" t="s">
        <v>23</v>
      </c>
      <c r="J16" s="49">
        <v>12</v>
      </c>
      <c r="K16" s="28" t="s">
        <v>44</v>
      </c>
      <c r="L16" s="28">
        <v>565</v>
      </c>
      <c r="M16" s="28">
        <v>55</v>
      </c>
      <c r="N16" s="28">
        <f t="shared" si="0"/>
        <v>620</v>
      </c>
      <c r="O16" s="29" t="s">
        <v>119</v>
      </c>
    </row>
    <row r="17" spans="10:15" ht="16.5" customHeight="1" thickBot="1">
      <c r="J17" s="49">
        <v>13</v>
      </c>
      <c r="K17" s="28" t="s">
        <v>45</v>
      </c>
      <c r="L17" s="28">
        <v>565</v>
      </c>
      <c r="M17" s="28">
        <v>55</v>
      </c>
      <c r="N17" s="28">
        <f t="shared" si="0"/>
        <v>620</v>
      </c>
      <c r="O17" s="29" t="s">
        <v>119</v>
      </c>
    </row>
    <row r="18" spans="3:11" ht="16.5" customHeight="1" thickBot="1">
      <c r="C18" s="3"/>
      <c r="D18" s="3"/>
      <c r="E18" s="4" t="s">
        <v>21</v>
      </c>
      <c r="F18" s="3"/>
      <c r="G18" s="103">
        <f>M25*G19</f>
        <v>0.023353779188623733</v>
      </c>
      <c r="H18" s="104"/>
      <c r="I18" s="1" t="s">
        <v>120</v>
      </c>
      <c r="K18" s="1" t="s">
        <v>121</v>
      </c>
    </row>
    <row r="19" spans="3:9" ht="16.5" customHeight="1" thickBot="1">
      <c r="C19" s="3"/>
      <c r="D19" s="3"/>
      <c r="E19" s="4" t="s">
        <v>22</v>
      </c>
      <c r="F19" s="3"/>
      <c r="G19" s="103">
        <f>1/M23*M24^(2/3)*M22^(1/2)</f>
        <v>0.74337387954922</v>
      </c>
      <c r="H19" s="104"/>
      <c r="I19" s="1" t="s">
        <v>122</v>
      </c>
    </row>
    <row r="20" ht="16.5" customHeight="1"/>
    <row r="21" ht="16.5" customHeight="1">
      <c r="C21" s="1" t="s">
        <v>99</v>
      </c>
    </row>
    <row r="22" spans="11:13" ht="16.5" customHeight="1">
      <c r="K22" s="27" t="s">
        <v>50</v>
      </c>
      <c r="L22" s="30">
        <f>D11</f>
        <v>3</v>
      </c>
      <c r="M22" s="31">
        <f>D11/1000</f>
        <v>0.003</v>
      </c>
    </row>
    <row r="23" spans="1:13" ht="16.5" customHeight="1">
      <c r="A23" s="1" t="s">
        <v>24</v>
      </c>
      <c r="K23" s="27" t="s">
        <v>51</v>
      </c>
      <c r="L23" s="27"/>
      <c r="M23" s="31">
        <v>0.01</v>
      </c>
    </row>
    <row r="24" spans="11:13" ht="16.5" customHeight="1">
      <c r="K24" s="27" t="s">
        <v>49</v>
      </c>
      <c r="L24" s="27"/>
      <c r="M24" s="31">
        <f>M25/M26</f>
        <v>0.05</v>
      </c>
    </row>
    <row r="25" spans="2:13" ht="16.5" customHeight="1">
      <c r="B25" s="1" t="s">
        <v>25</v>
      </c>
      <c r="K25" s="27" t="s">
        <v>52</v>
      </c>
      <c r="L25" s="27"/>
      <c r="M25" s="31">
        <f>(PI()*(D10/1000)^2)/4</f>
        <v>0.031415926535897934</v>
      </c>
    </row>
    <row r="26" spans="11:13" ht="16.5" customHeight="1">
      <c r="K26" s="27" t="s">
        <v>53</v>
      </c>
      <c r="L26" s="27"/>
      <c r="M26" s="31">
        <f>PI()*(D10/1000)</f>
        <v>0.6283185307179586</v>
      </c>
    </row>
    <row r="27" spans="4:13" ht="16.5" customHeight="1">
      <c r="D27" s="18">
        <f>H9</f>
        <v>4</v>
      </c>
      <c r="E27" s="3" t="s">
        <v>123</v>
      </c>
      <c r="F27" s="18">
        <f>H8</f>
        <v>715</v>
      </c>
      <c r="G27" s="3" t="s">
        <v>124</v>
      </c>
      <c r="H27" s="20">
        <f>ROUNDDOWN(D27*F27,0)</f>
        <v>2860</v>
      </c>
      <c r="I27" s="3" t="s">
        <v>26</v>
      </c>
      <c r="K27"/>
      <c r="L27"/>
      <c r="M27"/>
    </row>
    <row r="28" spans="4:13" ht="16.5" customHeight="1">
      <c r="D28" s="18"/>
      <c r="F28" s="18"/>
      <c r="K28" s="27"/>
      <c r="L28"/>
      <c r="M28"/>
    </row>
    <row r="29" spans="4:13" ht="16.5" customHeight="1">
      <c r="D29" s="21">
        <f>H27</f>
        <v>2860</v>
      </c>
      <c r="E29" s="3" t="s">
        <v>125</v>
      </c>
      <c r="F29" s="22">
        <v>1000</v>
      </c>
      <c r="G29" s="3" t="s">
        <v>124</v>
      </c>
      <c r="H29" s="1">
        <f>ROUNDDOWN(D29/1000,2)</f>
        <v>2.86</v>
      </c>
      <c r="I29" s="3" t="s">
        <v>27</v>
      </c>
      <c r="K29"/>
      <c r="L29"/>
      <c r="M29"/>
    </row>
    <row r="30" ht="16.5" customHeight="1"/>
    <row r="31" spans="4:9" ht="16.5" customHeight="1">
      <c r="D31" s="1">
        <f>H29</f>
        <v>2.86</v>
      </c>
      <c r="E31" s="4" t="s">
        <v>126</v>
      </c>
      <c r="H31" s="1">
        <f>ROUNDDOWN(D31/24/60/60,6)</f>
        <v>3.3E-05</v>
      </c>
      <c r="I31" s="3" t="s">
        <v>127</v>
      </c>
    </row>
    <row r="32" ht="16.5" customHeight="1"/>
    <row r="33" spans="2:6" ht="16.5" customHeight="1">
      <c r="B33" s="1" t="s">
        <v>28</v>
      </c>
      <c r="D33" s="102" t="str">
        <f>VLOOKUP(D8,K4:O17,5,FALSE)</f>
        <v>クッター</v>
      </c>
      <c r="E33" s="102"/>
      <c r="F33" s="102"/>
    </row>
    <row r="34" ht="16.5" customHeight="1"/>
    <row r="35" ht="16.5" customHeight="1">
      <c r="C35" s="1" t="s">
        <v>54</v>
      </c>
    </row>
    <row r="36" ht="16.5" customHeight="1"/>
    <row r="37" spans="5:8" ht="16.5" customHeight="1">
      <c r="E37" s="23">
        <f>IF(D33="クッター",G13,G18)</f>
        <v>0.023163691754705173</v>
      </c>
      <c r="F37" s="3" t="s">
        <v>128</v>
      </c>
      <c r="G37" s="1">
        <f>H31</f>
        <v>3.3E-05</v>
      </c>
      <c r="H37" s="1" t="s">
        <v>129</v>
      </c>
    </row>
    <row r="38" ht="16.5" customHeight="1"/>
    <row r="39" spans="5:7" ht="16.5" customHeight="1">
      <c r="E39" s="23">
        <f>E37</f>
        <v>0.023163691754705173</v>
      </c>
      <c r="F39" s="3" t="s">
        <v>130</v>
      </c>
      <c r="G39" s="24">
        <f>ROUND(G37*2,6)</f>
        <v>6.6E-05</v>
      </c>
    </row>
    <row r="40" ht="16.5" customHeight="1" thickBot="1"/>
    <row r="41" spans="7:8" ht="27.75" thickBot="1" thickTop="1">
      <c r="G41" s="25" t="s">
        <v>29</v>
      </c>
      <c r="H41" s="26" t="str">
        <f>IF(G39&lt;E39,"ＯＫ","問題あり")</f>
        <v>ＯＫ</v>
      </c>
    </row>
    <row r="42" ht="16.5" customHeight="1" thickTop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8">
    <mergeCell ref="A1:I1"/>
    <mergeCell ref="A3:C3"/>
    <mergeCell ref="D3:I3"/>
    <mergeCell ref="D33:F33"/>
    <mergeCell ref="G18:H18"/>
    <mergeCell ref="G19:H19"/>
    <mergeCell ref="G13:H13"/>
    <mergeCell ref="G14:H14"/>
  </mergeCells>
  <printOptions/>
  <pageMargins left="0.98" right="0.47" top="0.7" bottom="0.39" header="0.512" footer="0.3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70">
      <selection activeCell="B94" sqref="B94"/>
    </sheetView>
  </sheetViews>
  <sheetFormatPr defaultColWidth="8.796875" defaultRowHeight="15"/>
  <cols>
    <col min="1" max="2" width="4.59765625" style="1" customWidth="1"/>
    <col min="3" max="3" width="12.59765625" style="1" customWidth="1"/>
    <col min="4" max="4" width="9" style="1" customWidth="1"/>
    <col min="5" max="5" width="9.5" style="1" bestFit="1" customWidth="1"/>
    <col min="6" max="10" width="9" style="1" customWidth="1"/>
    <col min="11" max="11" width="10.59765625" style="1" customWidth="1"/>
    <col min="12" max="14" width="9.59765625" style="1" customWidth="1"/>
    <col min="15" max="15" width="14.19921875" style="1" customWidth="1"/>
    <col min="16" max="16384" width="9" style="1" customWidth="1"/>
  </cols>
  <sheetData>
    <row r="1" spans="1:9" ht="30" customHeight="1">
      <c r="A1" s="99" t="s">
        <v>100</v>
      </c>
      <c r="B1" s="99"/>
      <c r="C1" s="99"/>
      <c r="D1" s="99"/>
      <c r="E1" s="99"/>
      <c r="F1" s="99"/>
      <c r="G1" s="99"/>
      <c r="H1" s="99"/>
      <c r="I1" s="99"/>
    </row>
    <row r="2" spans="1:9" ht="19.5" customHeight="1">
      <c r="A2" s="54" t="s">
        <v>101</v>
      </c>
      <c r="B2" s="32"/>
      <c r="C2" s="32"/>
      <c r="D2" s="32"/>
      <c r="E2" s="32"/>
      <c r="F2" s="32"/>
      <c r="G2" s="32"/>
      <c r="H2" s="32"/>
      <c r="I2" s="32"/>
    </row>
    <row r="3" spans="1:15" ht="19.5" customHeight="1">
      <c r="A3" s="100" t="s">
        <v>14</v>
      </c>
      <c r="B3" s="100"/>
      <c r="C3" s="100"/>
      <c r="D3" s="101" t="s">
        <v>34</v>
      </c>
      <c r="E3" s="101"/>
      <c r="F3" s="101"/>
      <c r="G3" s="101"/>
      <c r="H3" s="101"/>
      <c r="I3" s="101"/>
      <c r="N3" s="18"/>
      <c r="O3" s="18"/>
    </row>
    <row r="4" spans="1:15" ht="16.5" customHeight="1">
      <c r="A4" s="1" t="s">
        <v>15</v>
      </c>
      <c r="K4" s="1" t="s">
        <v>97</v>
      </c>
      <c r="N4" s="18"/>
      <c r="O4" s="18" t="s">
        <v>131</v>
      </c>
    </row>
    <row r="5" spans="5:15" ht="16.5" customHeight="1">
      <c r="E5" s="1" t="s">
        <v>103</v>
      </c>
      <c r="J5" s="49">
        <v>1</v>
      </c>
      <c r="K5" s="28" t="s">
        <v>48</v>
      </c>
      <c r="L5" s="29" t="s">
        <v>35</v>
      </c>
      <c r="M5" s="29" t="s">
        <v>47</v>
      </c>
      <c r="N5" s="29" t="s">
        <v>46</v>
      </c>
      <c r="O5" s="29" t="s">
        <v>98</v>
      </c>
    </row>
    <row r="6" spans="5:15" ht="16.5" customHeight="1">
      <c r="E6" s="1" t="s">
        <v>104</v>
      </c>
      <c r="J6" s="49">
        <v>2</v>
      </c>
      <c r="K6" s="28" t="s">
        <v>105</v>
      </c>
      <c r="L6" s="28">
        <v>650</v>
      </c>
      <c r="M6" s="28">
        <v>65</v>
      </c>
      <c r="N6" s="28">
        <f>SUM(L6:M6)</f>
        <v>715</v>
      </c>
      <c r="O6" s="29" t="s">
        <v>132</v>
      </c>
    </row>
    <row r="7" spans="10:15" ht="16.5" customHeight="1" thickBot="1">
      <c r="J7" s="49">
        <v>3</v>
      </c>
      <c r="K7" s="28" t="s">
        <v>13</v>
      </c>
      <c r="L7" s="28">
        <v>650</v>
      </c>
      <c r="M7" s="28">
        <v>65</v>
      </c>
      <c r="N7" s="28">
        <f aca="true" t="shared" si="0" ref="N7:N17">SUM(L7:M7)</f>
        <v>715</v>
      </c>
      <c r="O7" s="29" t="s">
        <v>132</v>
      </c>
    </row>
    <row r="8" spans="3:15" ht="16.5" customHeight="1" thickBot="1">
      <c r="C8" s="3" t="s">
        <v>16</v>
      </c>
      <c r="D8" s="50"/>
      <c r="E8" s="1" t="s">
        <v>108</v>
      </c>
      <c r="H8" s="19" t="e">
        <f>VLOOKUP(D8,K5:N17,4,FALSE)</f>
        <v>#N/A</v>
      </c>
      <c r="I8" s="1" t="s">
        <v>109</v>
      </c>
      <c r="J8" s="49">
        <v>4</v>
      </c>
      <c r="K8" s="28" t="s">
        <v>36</v>
      </c>
      <c r="L8" s="28">
        <v>650</v>
      </c>
      <c r="M8" s="28">
        <v>65</v>
      </c>
      <c r="N8" s="28">
        <f t="shared" si="0"/>
        <v>715</v>
      </c>
      <c r="O8" s="29" t="s">
        <v>133</v>
      </c>
    </row>
    <row r="9" spans="3:15" ht="16.5" customHeight="1" thickBot="1">
      <c r="C9" s="3" t="s">
        <v>17</v>
      </c>
      <c r="D9" s="51"/>
      <c r="E9" s="1" t="s">
        <v>111</v>
      </c>
      <c r="H9" s="19">
        <f>ROUNDDOWN(D9*4,0)</f>
        <v>0</v>
      </c>
      <c r="I9" s="1" t="s">
        <v>18</v>
      </c>
      <c r="J9" s="49">
        <v>5</v>
      </c>
      <c r="K9" s="28" t="s">
        <v>37</v>
      </c>
      <c r="L9" s="28">
        <v>650</v>
      </c>
      <c r="M9" s="28">
        <v>65</v>
      </c>
      <c r="N9" s="28">
        <f t="shared" si="0"/>
        <v>715</v>
      </c>
      <c r="O9" s="29" t="s">
        <v>133</v>
      </c>
    </row>
    <row r="10" spans="3:15" ht="16.5" customHeight="1" thickBot="1">
      <c r="C10" s="3" t="s">
        <v>19</v>
      </c>
      <c r="D10" s="51"/>
      <c r="E10" s="1" t="s">
        <v>113</v>
      </c>
      <c r="J10" s="49">
        <v>6</v>
      </c>
      <c r="K10" s="28" t="s">
        <v>38</v>
      </c>
      <c r="L10" s="28">
        <v>650</v>
      </c>
      <c r="M10" s="28">
        <v>65</v>
      </c>
      <c r="N10" s="28">
        <f t="shared" si="0"/>
        <v>715</v>
      </c>
      <c r="O10" s="29" t="s">
        <v>134</v>
      </c>
    </row>
    <row r="11" spans="3:15" ht="16.5" customHeight="1" thickBot="1">
      <c r="C11" s="3" t="s">
        <v>20</v>
      </c>
      <c r="D11" s="52"/>
      <c r="E11" s="1" t="s">
        <v>135</v>
      </c>
      <c r="J11" s="49">
        <v>7</v>
      </c>
      <c r="K11" s="28" t="s">
        <v>39</v>
      </c>
      <c r="L11" s="28">
        <v>650</v>
      </c>
      <c r="M11" s="28">
        <v>65</v>
      </c>
      <c r="N11" s="28">
        <f t="shared" si="0"/>
        <v>715</v>
      </c>
      <c r="O11" s="29" t="s">
        <v>136</v>
      </c>
    </row>
    <row r="12" spans="10:15" ht="16.5" customHeight="1" thickBot="1">
      <c r="J12" s="49">
        <v>8</v>
      </c>
      <c r="K12" s="28" t="s">
        <v>40</v>
      </c>
      <c r="L12" s="28">
        <v>650</v>
      </c>
      <c r="M12" s="28">
        <v>65</v>
      </c>
      <c r="N12" s="28">
        <f t="shared" si="0"/>
        <v>715</v>
      </c>
      <c r="O12" s="29" t="s">
        <v>133</v>
      </c>
    </row>
    <row r="13" spans="3:15" ht="16.5" customHeight="1" thickBot="1">
      <c r="C13" s="3"/>
      <c r="D13" s="3"/>
      <c r="E13" s="4" t="s">
        <v>21</v>
      </c>
      <c r="F13" s="3"/>
      <c r="G13" s="103" t="e">
        <f>M25*G14</f>
        <v>#DIV/0!</v>
      </c>
      <c r="H13" s="104"/>
      <c r="I13" s="1" t="s">
        <v>137</v>
      </c>
      <c r="J13" s="49">
        <v>9</v>
      </c>
      <c r="K13" s="28" t="s">
        <v>41</v>
      </c>
      <c r="L13" s="28">
        <v>675</v>
      </c>
      <c r="M13" s="28">
        <v>55</v>
      </c>
      <c r="N13" s="28">
        <f t="shared" si="0"/>
        <v>730</v>
      </c>
      <c r="O13" s="29" t="s">
        <v>133</v>
      </c>
    </row>
    <row r="14" spans="3:15" ht="16.5" customHeight="1" thickBot="1">
      <c r="C14" s="3"/>
      <c r="D14" s="3"/>
      <c r="E14" s="4" t="s">
        <v>22</v>
      </c>
      <c r="F14" s="3"/>
      <c r="G14" s="103" t="e">
        <f>(23+(1/M23)+(0.00155/M22))/(1+(23+(0.00155/M22))*(M23/SQRT(M24)))*SQRT(M24*M22)</f>
        <v>#DIV/0!</v>
      </c>
      <c r="H14" s="104"/>
      <c r="I14" s="1" t="s">
        <v>138</v>
      </c>
      <c r="J14" s="49">
        <v>10</v>
      </c>
      <c r="K14" s="28" t="s">
        <v>42</v>
      </c>
      <c r="L14" s="28">
        <v>565</v>
      </c>
      <c r="M14" s="28">
        <v>55</v>
      </c>
      <c r="N14" s="28">
        <f t="shared" si="0"/>
        <v>620</v>
      </c>
      <c r="O14" s="29" t="s">
        <v>133</v>
      </c>
    </row>
    <row r="15" spans="10:15" ht="16.5" customHeight="1">
      <c r="J15" s="49">
        <v>11</v>
      </c>
      <c r="K15" s="28" t="s">
        <v>43</v>
      </c>
      <c r="L15" s="28">
        <v>565</v>
      </c>
      <c r="M15" s="28">
        <v>55</v>
      </c>
      <c r="N15" s="28">
        <f t="shared" si="0"/>
        <v>620</v>
      </c>
      <c r="O15" s="29" t="s">
        <v>133</v>
      </c>
    </row>
    <row r="16" spans="3:15" ht="16.5" customHeight="1">
      <c r="C16" s="1" t="s">
        <v>23</v>
      </c>
      <c r="J16" s="49">
        <v>12</v>
      </c>
      <c r="K16" s="28" t="s">
        <v>44</v>
      </c>
      <c r="L16" s="28">
        <v>565</v>
      </c>
      <c r="M16" s="28">
        <v>55</v>
      </c>
      <c r="N16" s="28">
        <f t="shared" si="0"/>
        <v>620</v>
      </c>
      <c r="O16" s="29" t="s">
        <v>133</v>
      </c>
    </row>
    <row r="17" spans="10:15" ht="16.5" customHeight="1" thickBot="1">
      <c r="J17" s="49">
        <v>13</v>
      </c>
      <c r="K17" s="28" t="s">
        <v>45</v>
      </c>
      <c r="L17" s="28">
        <v>565</v>
      </c>
      <c r="M17" s="28">
        <v>55</v>
      </c>
      <c r="N17" s="28">
        <f t="shared" si="0"/>
        <v>620</v>
      </c>
      <c r="O17" s="29" t="s">
        <v>133</v>
      </c>
    </row>
    <row r="18" spans="3:11" ht="16.5" customHeight="1" thickBot="1">
      <c r="C18" s="3"/>
      <c r="D18" s="3"/>
      <c r="E18" s="4" t="s">
        <v>21</v>
      </c>
      <c r="F18" s="3"/>
      <c r="G18" s="103" t="e">
        <f>M25*G19</f>
        <v>#DIV/0!</v>
      </c>
      <c r="H18" s="104"/>
      <c r="I18" s="1" t="s">
        <v>137</v>
      </c>
      <c r="K18" s="1" t="s">
        <v>121</v>
      </c>
    </row>
    <row r="19" spans="3:9" ht="16.5" customHeight="1" thickBot="1">
      <c r="C19" s="3"/>
      <c r="D19" s="3"/>
      <c r="E19" s="4" t="s">
        <v>22</v>
      </c>
      <c r="F19" s="3"/>
      <c r="G19" s="103" t="e">
        <f>1/M23*M24^(2/3)*M22^(1/2)</f>
        <v>#DIV/0!</v>
      </c>
      <c r="H19" s="104"/>
      <c r="I19" s="1" t="s">
        <v>138</v>
      </c>
    </row>
    <row r="20" ht="16.5" customHeight="1"/>
    <row r="21" ht="16.5" customHeight="1">
      <c r="C21" s="1" t="s">
        <v>99</v>
      </c>
    </row>
    <row r="22" spans="11:13" ht="16.5" customHeight="1">
      <c r="K22" s="27" t="s">
        <v>50</v>
      </c>
      <c r="L22" s="30">
        <f>D11</f>
        <v>0</v>
      </c>
      <c r="M22" s="31">
        <f>D11/1000</f>
        <v>0</v>
      </c>
    </row>
    <row r="23" spans="1:13" ht="16.5" customHeight="1">
      <c r="A23" s="1" t="s">
        <v>24</v>
      </c>
      <c r="K23" s="27" t="s">
        <v>51</v>
      </c>
      <c r="L23" s="27"/>
      <c r="M23" s="31">
        <v>0.01</v>
      </c>
    </row>
    <row r="24" spans="11:13" ht="16.5" customHeight="1">
      <c r="K24" s="27" t="s">
        <v>49</v>
      </c>
      <c r="L24" s="27"/>
      <c r="M24" s="31" t="e">
        <f>M25/M26</f>
        <v>#DIV/0!</v>
      </c>
    </row>
    <row r="25" spans="2:13" ht="16.5" customHeight="1">
      <c r="B25" s="1" t="s">
        <v>25</v>
      </c>
      <c r="K25" s="27" t="s">
        <v>52</v>
      </c>
      <c r="L25" s="27"/>
      <c r="M25" s="31">
        <f>(PI()*(D10/1000)^2)/4</f>
        <v>0</v>
      </c>
    </row>
    <row r="26" spans="11:13" ht="16.5" customHeight="1">
      <c r="K26" s="27" t="s">
        <v>53</v>
      </c>
      <c r="L26" s="27"/>
      <c r="M26" s="31">
        <f>PI()*(D10/1000)</f>
        <v>0</v>
      </c>
    </row>
    <row r="27" spans="4:13" ht="16.5" customHeight="1">
      <c r="D27" s="18">
        <f>H9</f>
        <v>0</v>
      </c>
      <c r="E27" s="3" t="s">
        <v>139</v>
      </c>
      <c r="F27" s="18" t="e">
        <f>H8</f>
        <v>#N/A</v>
      </c>
      <c r="G27" s="3" t="s">
        <v>140</v>
      </c>
      <c r="H27" s="20" t="e">
        <f>ROUNDDOWN(D27*F27,0)</f>
        <v>#N/A</v>
      </c>
      <c r="I27" s="3" t="s">
        <v>26</v>
      </c>
      <c r="K27"/>
      <c r="L27"/>
      <c r="M27"/>
    </row>
    <row r="28" spans="4:13" ht="16.5" customHeight="1">
      <c r="D28" s="18"/>
      <c r="F28" s="18"/>
      <c r="K28" s="27"/>
      <c r="L28"/>
      <c r="M28"/>
    </row>
    <row r="29" spans="4:13" ht="16.5" customHeight="1">
      <c r="D29" s="21" t="e">
        <f>H27</f>
        <v>#N/A</v>
      </c>
      <c r="E29" s="3" t="s">
        <v>141</v>
      </c>
      <c r="F29" s="22">
        <v>1000</v>
      </c>
      <c r="G29" s="3" t="s">
        <v>140</v>
      </c>
      <c r="H29" s="1" t="e">
        <f>ROUNDDOWN(D29/1000,2)</f>
        <v>#N/A</v>
      </c>
      <c r="I29" s="3" t="s">
        <v>27</v>
      </c>
      <c r="K29"/>
      <c r="L29"/>
      <c r="M29"/>
    </row>
    <row r="30" ht="16.5" customHeight="1"/>
    <row r="31" spans="4:9" ht="16.5" customHeight="1">
      <c r="D31" s="1" t="e">
        <f>H29</f>
        <v>#N/A</v>
      </c>
      <c r="E31" s="4" t="s">
        <v>142</v>
      </c>
      <c r="H31" s="1" t="e">
        <f>ROUNDDOWN(D31/24/60/60,6)</f>
        <v>#N/A</v>
      </c>
      <c r="I31" s="3" t="s">
        <v>143</v>
      </c>
    </row>
    <row r="32" ht="16.5" customHeight="1"/>
    <row r="33" spans="2:6" ht="16.5" customHeight="1">
      <c r="B33" s="1" t="s">
        <v>28</v>
      </c>
      <c r="D33" s="102" t="e">
        <f>VLOOKUP(D8,K4:O17,5,FALSE)</f>
        <v>#N/A</v>
      </c>
      <c r="E33" s="102"/>
      <c r="F33" s="102"/>
    </row>
    <row r="34" ht="16.5" customHeight="1"/>
    <row r="35" ht="16.5" customHeight="1">
      <c r="C35" s="1" t="s">
        <v>54</v>
      </c>
    </row>
    <row r="36" ht="16.5" customHeight="1"/>
    <row r="37" spans="5:8" ht="16.5" customHeight="1">
      <c r="E37" s="23" t="e">
        <f>IF(D33="クッター",G13,G18)</f>
        <v>#N/A</v>
      </c>
      <c r="F37" s="3" t="s">
        <v>144</v>
      </c>
      <c r="G37" s="1" t="e">
        <f>H31</f>
        <v>#N/A</v>
      </c>
      <c r="H37" s="1" t="s">
        <v>145</v>
      </c>
    </row>
    <row r="38" ht="16.5" customHeight="1"/>
    <row r="39" spans="5:7" ht="16.5" customHeight="1">
      <c r="E39" s="23" t="e">
        <f>E37</f>
        <v>#N/A</v>
      </c>
      <c r="F39" s="3" t="s">
        <v>144</v>
      </c>
      <c r="G39" s="24" t="e">
        <f>ROUND(G37*2,6)</f>
        <v>#N/A</v>
      </c>
    </row>
    <row r="40" ht="16.5" customHeight="1" thickBot="1"/>
    <row r="41" spans="7:8" ht="27.75" thickBot="1" thickTop="1">
      <c r="G41" s="25" t="s">
        <v>29</v>
      </c>
      <c r="H41" s="26" t="e">
        <f>IF(G39&lt;E39,"ＯＫ","問題あり")</f>
        <v>#N/A</v>
      </c>
    </row>
    <row r="42" ht="16.5" customHeight="1" thickTop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8">
    <mergeCell ref="A1:I1"/>
    <mergeCell ref="A3:C3"/>
    <mergeCell ref="D3:I3"/>
    <mergeCell ref="D33:F33"/>
    <mergeCell ref="G18:H18"/>
    <mergeCell ref="G19:H19"/>
    <mergeCell ref="G13:H13"/>
    <mergeCell ref="G14:H14"/>
  </mergeCells>
  <printOptions/>
  <pageMargins left="0.98" right="0.47" top="0.7" bottom="0.39" header="0.512" footer="0.3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70" zoomScaleSheetLayoutView="70" zoomScalePageLayoutView="0" workbookViewId="0" topLeftCell="A1">
      <selection activeCell="N38" sqref="N38"/>
    </sheetView>
  </sheetViews>
  <sheetFormatPr defaultColWidth="8.796875" defaultRowHeight="15"/>
  <cols>
    <col min="1" max="2" width="4.59765625" style="1" customWidth="1"/>
    <col min="3" max="3" width="12.59765625" style="1" customWidth="1"/>
    <col min="4" max="4" width="9.5" style="1" bestFit="1" customWidth="1"/>
    <col min="5" max="5" width="10.59765625" style="1" bestFit="1" customWidth="1"/>
    <col min="6" max="6" width="11.69921875" style="1" bestFit="1" customWidth="1"/>
    <col min="7" max="7" width="11" style="1" bestFit="1" customWidth="1"/>
    <col min="8" max="8" width="11.69921875" style="1" bestFit="1" customWidth="1"/>
    <col min="9" max="9" width="9" style="1" customWidth="1"/>
    <col min="10" max="10" width="12.59765625" style="1" customWidth="1"/>
    <col min="11" max="13" width="9.59765625" style="1" customWidth="1"/>
    <col min="14" max="14" width="14.59765625" style="1" customWidth="1"/>
    <col min="15" max="15" width="12.59765625" style="1" customWidth="1"/>
    <col min="16" max="17" width="11.59765625" style="1" customWidth="1"/>
    <col min="18" max="18" width="11.59765625" style="60" customWidth="1"/>
    <col min="19" max="16384" width="9" style="1" customWidth="1"/>
  </cols>
  <sheetData>
    <row r="1" spans="1:9" ht="30" customHeight="1">
      <c r="A1" s="99" t="s">
        <v>179</v>
      </c>
      <c r="B1" s="99"/>
      <c r="C1" s="99"/>
      <c r="D1" s="99"/>
      <c r="E1" s="99"/>
      <c r="F1" s="99"/>
      <c r="G1" s="99"/>
      <c r="H1" s="99"/>
      <c r="I1" s="99"/>
    </row>
    <row r="2" spans="1:9" ht="19.5" customHeight="1">
      <c r="A2" s="54" t="s">
        <v>180</v>
      </c>
      <c r="B2" s="32"/>
      <c r="C2" s="32"/>
      <c r="D2" s="32"/>
      <c r="E2" s="32"/>
      <c r="F2" s="32"/>
      <c r="G2" s="32"/>
      <c r="H2" s="32"/>
      <c r="I2" s="32"/>
    </row>
    <row r="3" spans="1:17" ht="19.5" customHeight="1">
      <c r="A3" s="100" t="s">
        <v>14</v>
      </c>
      <c r="B3" s="100"/>
      <c r="C3" s="100"/>
      <c r="D3" s="101" t="s">
        <v>181</v>
      </c>
      <c r="E3" s="101"/>
      <c r="F3" s="101"/>
      <c r="G3" s="101"/>
      <c r="H3" s="101"/>
      <c r="I3" s="101"/>
      <c r="O3" s="18"/>
      <c r="P3" s="18"/>
      <c r="Q3" s="18"/>
    </row>
    <row r="4" spans="1:16" ht="16.5" customHeight="1">
      <c r="A4" s="1" t="s">
        <v>182</v>
      </c>
      <c r="J4" s="1" t="s">
        <v>183</v>
      </c>
      <c r="O4" s="18"/>
      <c r="P4" s="18"/>
    </row>
    <row r="5" spans="5:18" ht="16.5" customHeight="1">
      <c r="E5" s="1" t="s">
        <v>103</v>
      </c>
      <c r="J5" s="29" t="s">
        <v>184</v>
      </c>
      <c r="K5" s="29" t="s">
        <v>35</v>
      </c>
      <c r="L5" s="29" t="s">
        <v>47</v>
      </c>
      <c r="M5" s="29" t="s">
        <v>185</v>
      </c>
      <c r="N5" s="29" t="s">
        <v>98</v>
      </c>
      <c r="O5" s="29" t="s">
        <v>186</v>
      </c>
      <c r="R5" s="61" t="s">
        <v>187</v>
      </c>
    </row>
    <row r="6" spans="5:18" ht="16.5" customHeight="1">
      <c r="E6" s="1" t="s">
        <v>104</v>
      </c>
      <c r="J6" s="29" t="s">
        <v>188</v>
      </c>
      <c r="K6" s="62">
        <v>650</v>
      </c>
      <c r="L6" s="62">
        <v>65</v>
      </c>
      <c r="M6" s="62">
        <f>ROUND(SUM(K6:L6),0)</f>
        <v>715</v>
      </c>
      <c r="N6" s="29" t="s">
        <v>189</v>
      </c>
      <c r="O6" s="63">
        <v>0.65</v>
      </c>
      <c r="R6" s="64">
        <f>ROUND(IF($D$12=0,,1/360*O6*100*$D$12/10000),6)</f>
        <v>0.018056</v>
      </c>
    </row>
    <row r="7" spans="10:18" ht="16.5" customHeight="1" thickBot="1">
      <c r="J7" s="29" t="s">
        <v>190</v>
      </c>
      <c r="K7" s="62">
        <v>650</v>
      </c>
      <c r="L7" s="62">
        <v>65</v>
      </c>
      <c r="M7" s="62">
        <f>ROUND(SUM(K7:L7),0)</f>
        <v>715</v>
      </c>
      <c r="N7" s="29" t="s">
        <v>189</v>
      </c>
      <c r="O7" s="63">
        <v>0.7</v>
      </c>
      <c r="R7" s="64">
        <f>ROUND(IF($D$12=0,,1/360*O7*100*$D$12/10000),6)</f>
        <v>0.019444</v>
      </c>
    </row>
    <row r="8" spans="3:18" ht="16.5" customHeight="1" thickBot="1">
      <c r="C8" s="3" t="s">
        <v>16</v>
      </c>
      <c r="D8" s="50" t="s">
        <v>191</v>
      </c>
      <c r="E8" s="1" t="s">
        <v>192</v>
      </c>
      <c r="H8" s="65">
        <f>VLOOKUP(D8,J5:M10,4,FALSE)</f>
        <v>715</v>
      </c>
      <c r="I8" s="1" t="s">
        <v>109</v>
      </c>
      <c r="J8" s="29" t="s">
        <v>193</v>
      </c>
      <c r="K8" s="62">
        <v>650</v>
      </c>
      <c r="L8" s="62">
        <v>65</v>
      </c>
      <c r="M8" s="62">
        <f>ROUND(SUM(K8:L8),0)</f>
        <v>715</v>
      </c>
      <c r="N8" s="29" t="s">
        <v>194</v>
      </c>
      <c r="O8" s="63">
        <v>0.75</v>
      </c>
      <c r="R8" s="64">
        <f>ROUND(IF($D$12=0,,1/360*O8*100*$D$12/10000),6)</f>
        <v>0.020833</v>
      </c>
    </row>
    <row r="9" spans="3:18" ht="16.5" customHeight="1" thickBot="1">
      <c r="C9" s="3" t="s">
        <v>17</v>
      </c>
      <c r="D9" s="51">
        <v>1</v>
      </c>
      <c r="E9" s="1" t="s">
        <v>111</v>
      </c>
      <c r="H9" s="65">
        <f>ROUNDDOWN(D9*4,0)</f>
        <v>4</v>
      </c>
      <c r="I9" s="1" t="s">
        <v>18</v>
      </c>
      <c r="J9" s="29" t="s">
        <v>195</v>
      </c>
      <c r="K9" s="62">
        <v>650</v>
      </c>
      <c r="L9" s="62">
        <v>65</v>
      </c>
      <c r="M9" s="62">
        <f>ROUND(SUM(K9:L9),0)</f>
        <v>715</v>
      </c>
      <c r="N9" s="29" t="s">
        <v>196</v>
      </c>
      <c r="O9" s="63">
        <v>0.7</v>
      </c>
      <c r="R9" s="64">
        <f>ROUND(IF($D$12=0,,1/360*O9*100*$D$12/10000),6)</f>
        <v>0.019444</v>
      </c>
    </row>
    <row r="10" spans="3:18" ht="16.5" customHeight="1" thickBot="1">
      <c r="C10" s="3" t="s">
        <v>19</v>
      </c>
      <c r="D10" s="51">
        <v>250</v>
      </c>
      <c r="E10" s="1" t="s">
        <v>113</v>
      </c>
      <c r="J10" s="29" t="s">
        <v>191</v>
      </c>
      <c r="K10" s="62">
        <v>650</v>
      </c>
      <c r="L10" s="62">
        <v>65</v>
      </c>
      <c r="M10" s="62">
        <f>ROUND(SUM(K10:L10),0)</f>
        <v>715</v>
      </c>
      <c r="N10" s="29" t="s">
        <v>194</v>
      </c>
      <c r="O10" s="63">
        <v>0.7</v>
      </c>
      <c r="R10" s="64">
        <f>ROUND(IF($D$12=0,,1/360*O10*100*$D$12/10000),6)</f>
        <v>0.019444</v>
      </c>
    </row>
    <row r="11" spans="3:18" ht="16.5" customHeight="1" thickBot="1">
      <c r="C11" s="3" t="s">
        <v>20</v>
      </c>
      <c r="D11" s="52">
        <v>3</v>
      </c>
      <c r="E11" s="1" t="s">
        <v>197</v>
      </c>
      <c r="J11" s="3"/>
      <c r="O11" s="18" t="s">
        <v>198</v>
      </c>
      <c r="R11" s="66" t="s">
        <v>199</v>
      </c>
    </row>
    <row r="12" spans="3:15" ht="16.5" customHeight="1" thickBot="1">
      <c r="C12" s="3" t="s">
        <v>200</v>
      </c>
      <c r="D12" s="67">
        <v>1000</v>
      </c>
      <c r="E12" s="1" t="s">
        <v>201</v>
      </c>
      <c r="J12" s="27" t="s">
        <v>50</v>
      </c>
      <c r="K12" s="30">
        <f>D11</f>
        <v>3</v>
      </c>
      <c r="L12" s="31">
        <f>D11/1000</f>
        <v>0.003</v>
      </c>
      <c r="M12" s="105" t="s">
        <v>202</v>
      </c>
      <c r="N12" s="105"/>
      <c r="O12" s="4">
        <v>40</v>
      </c>
    </row>
    <row r="13" spans="10:15" ht="16.5" customHeight="1" thickBot="1">
      <c r="J13" s="27" t="s">
        <v>51</v>
      </c>
      <c r="K13" s="27"/>
      <c r="L13" s="31">
        <v>0.01</v>
      </c>
      <c r="M13" s="31"/>
      <c r="N13" s="18" t="s">
        <v>203</v>
      </c>
      <c r="O13" s="4">
        <v>4500</v>
      </c>
    </row>
    <row r="14" spans="3:15" ht="16.5" customHeight="1" thickBot="1">
      <c r="C14" s="4" t="s">
        <v>204</v>
      </c>
      <c r="D14" s="3"/>
      <c r="E14" s="4" t="s">
        <v>21</v>
      </c>
      <c r="F14" s="3"/>
      <c r="G14" s="103">
        <f>L15*G15</f>
        <v>0.04278043056638095</v>
      </c>
      <c r="H14" s="104"/>
      <c r="I14" s="1" t="s">
        <v>205</v>
      </c>
      <c r="J14" s="27" t="s">
        <v>49</v>
      </c>
      <c r="K14" s="27"/>
      <c r="L14" s="31">
        <f>L15/L16</f>
        <v>0.0625</v>
      </c>
      <c r="M14" s="31"/>
      <c r="N14" s="18" t="s">
        <v>206</v>
      </c>
      <c r="O14" s="4">
        <v>1</v>
      </c>
    </row>
    <row r="15" spans="3:15" ht="16.5" customHeight="1" thickBot="1">
      <c r="C15" s="3"/>
      <c r="D15" s="3"/>
      <c r="E15" s="4" t="s">
        <v>22</v>
      </c>
      <c r="F15" s="3"/>
      <c r="G15" s="103">
        <f>(23+(1/L13)+(0.00155/L12))/(1+(23+(0.00155/L12))*(L13/SQRT(L14)))*SQRT(L14*L12)</f>
        <v>0.8715157750066099</v>
      </c>
      <c r="H15" s="104"/>
      <c r="I15" s="1" t="s">
        <v>207</v>
      </c>
      <c r="J15" s="27" t="s">
        <v>52</v>
      </c>
      <c r="K15" s="27"/>
      <c r="L15" s="31">
        <f>(PI()*(D10/1000)^2)/4</f>
        <v>0.04908738521234052</v>
      </c>
      <c r="M15" s="105" t="s">
        <v>208</v>
      </c>
      <c r="N15" s="105"/>
      <c r="O15" s="4" t="s">
        <v>209</v>
      </c>
    </row>
    <row r="16" spans="10:15" ht="16.5" customHeight="1">
      <c r="J16" s="27" t="s">
        <v>53</v>
      </c>
      <c r="K16" s="27"/>
      <c r="L16" s="31">
        <f>PI()*(D10/1000)</f>
        <v>0.7853981633974483</v>
      </c>
      <c r="M16" s="105" t="s">
        <v>210</v>
      </c>
      <c r="N16" s="105"/>
      <c r="O16" s="4">
        <v>5</v>
      </c>
    </row>
    <row r="17" spans="1:14" ht="16.5" customHeight="1">
      <c r="A17" s="1" t="s">
        <v>24</v>
      </c>
      <c r="J17"/>
      <c r="K17"/>
      <c r="L17"/>
      <c r="M17"/>
      <c r="N17"/>
    </row>
    <row r="18" spans="10:14" ht="16.5" customHeight="1">
      <c r="J18" s="27"/>
      <c r="K18"/>
      <c r="L18"/>
      <c r="M18"/>
      <c r="N18"/>
    </row>
    <row r="19" spans="2:14" ht="16.5" customHeight="1">
      <c r="B19" s="1" t="s">
        <v>25</v>
      </c>
      <c r="J19"/>
      <c r="K19" s="106" t="s">
        <v>211</v>
      </c>
      <c r="L19" s="107"/>
      <c r="M19"/>
      <c r="N19"/>
    </row>
    <row r="20" ht="16.5" customHeight="1"/>
    <row r="21" spans="3:9" ht="16.5" customHeight="1">
      <c r="C21" s="1" t="s">
        <v>35</v>
      </c>
      <c r="D21" s="68">
        <f>H9</f>
        <v>4</v>
      </c>
      <c r="E21" s="3" t="s">
        <v>212</v>
      </c>
      <c r="F21" s="68">
        <f>H8</f>
        <v>715</v>
      </c>
      <c r="G21" s="3" t="s">
        <v>213</v>
      </c>
      <c r="H21" s="69">
        <f>ROUNDDOWN(D21*F21,0)</f>
        <v>2860</v>
      </c>
      <c r="I21" s="3" t="s">
        <v>26</v>
      </c>
    </row>
    <row r="22" spans="4:6" ht="16.5" customHeight="1">
      <c r="D22" s="18"/>
      <c r="F22" s="18"/>
    </row>
    <row r="23" spans="4:9" ht="16.5" customHeight="1">
      <c r="D23" s="70">
        <f>H21</f>
        <v>2860</v>
      </c>
      <c r="E23" s="3" t="s">
        <v>214</v>
      </c>
      <c r="F23" s="71">
        <v>1000</v>
      </c>
      <c r="G23" s="3" t="s">
        <v>215</v>
      </c>
      <c r="H23" s="72">
        <f>ROUNDDOWN(D23/1000,2)</f>
        <v>2.86</v>
      </c>
      <c r="I23" s="3" t="s">
        <v>27</v>
      </c>
    </row>
    <row r="24" ht="16.5" customHeight="1"/>
    <row r="25" spans="4:9" ht="16.5" customHeight="1">
      <c r="D25" s="72">
        <f>H23</f>
        <v>2.86</v>
      </c>
      <c r="E25" s="4" t="s">
        <v>216</v>
      </c>
      <c r="G25" s="3" t="s">
        <v>213</v>
      </c>
      <c r="H25" s="73">
        <f>ROUNDDOWN(D25/24/60/60,6)</f>
        <v>3.3E-05</v>
      </c>
      <c r="I25" s="3" t="s">
        <v>217</v>
      </c>
    </row>
    <row r="26" spans="4:9" ht="16.5" customHeight="1">
      <c r="D26" s="72"/>
      <c r="E26" s="4"/>
      <c r="G26" s="3"/>
      <c r="H26" s="73"/>
      <c r="I26" s="3"/>
    </row>
    <row r="27" spans="3:15" ht="16.5" customHeight="1">
      <c r="C27" s="1" t="s">
        <v>218</v>
      </c>
      <c r="D27" s="72"/>
      <c r="E27" s="4"/>
      <c r="G27" s="3"/>
      <c r="H27" s="73">
        <f>VLOOKUP(D8,J5:R10,9,FALSE)</f>
        <v>0.019444</v>
      </c>
      <c r="I27" s="3" t="s">
        <v>217</v>
      </c>
      <c r="O27" s="18"/>
    </row>
    <row r="28" spans="4:9" ht="16.5" customHeight="1">
      <c r="D28" s="72"/>
      <c r="E28" s="4"/>
      <c r="G28" s="3"/>
      <c r="H28" s="73"/>
      <c r="I28" s="3"/>
    </row>
    <row r="29" spans="3:12" ht="16.5" customHeight="1">
      <c r="C29" s="1" t="s">
        <v>219</v>
      </c>
      <c r="D29" s="1">
        <f>H25</f>
        <v>3.3E-05</v>
      </c>
      <c r="E29" s="3" t="s">
        <v>220</v>
      </c>
      <c r="F29" s="74">
        <f>VLOOKUP(D8,J5:R10,9,FALSE)</f>
        <v>0.019444</v>
      </c>
      <c r="G29" s="3" t="s">
        <v>213</v>
      </c>
      <c r="H29" s="73">
        <f>D29+F29</f>
        <v>0.019476999999999998</v>
      </c>
      <c r="I29" s="3" t="s">
        <v>217</v>
      </c>
      <c r="K29" s="108" t="s">
        <v>221</v>
      </c>
      <c r="L29" s="109"/>
    </row>
    <row r="30" ht="16.5" customHeight="1"/>
    <row r="31" spans="2:6" ht="16.5" customHeight="1">
      <c r="B31" s="1" t="s">
        <v>28</v>
      </c>
      <c r="D31" s="75"/>
      <c r="E31" s="76"/>
      <c r="F31" s="77"/>
    </row>
    <row r="32" ht="16.5" customHeight="1"/>
    <row r="33" ht="16.5" customHeight="1">
      <c r="C33" s="1" t="s">
        <v>222</v>
      </c>
    </row>
    <row r="34" ht="16.5" customHeight="1"/>
    <row r="35" spans="5:7" ht="16.5" customHeight="1">
      <c r="E35" s="23">
        <f>G14</f>
        <v>0.04278043056638095</v>
      </c>
      <c r="F35" s="3" t="s">
        <v>128</v>
      </c>
      <c r="G35" s="73">
        <f>H29</f>
        <v>0.019476999999999998</v>
      </c>
    </row>
    <row r="36" spans="11:12" ht="16.5" customHeight="1">
      <c r="K36" s="78"/>
      <c r="L36" s="78"/>
    </row>
    <row r="37" spans="5:11" ht="16.5" customHeight="1">
      <c r="E37" s="23">
        <f>E35</f>
        <v>0.04278043056638095</v>
      </c>
      <c r="F37" s="3" t="s">
        <v>223</v>
      </c>
      <c r="G37" s="73">
        <f>ROUND(G35*2,6)</f>
        <v>0.038954</v>
      </c>
      <c r="K37"/>
    </row>
    <row r="38" ht="16.5" customHeight="1" thickBot="1"/>
    <row r="39" spans="7:8" ht="21.75" customHeight="1" thickBot="1" thickTop="1">
      <c r="G39" s="25" t="s">
        <v>29</v>
      </c>
      <c r="H39" s="26" t="str">
        <f>IF(G37&lt;E37,"ＯＫ","問題あり")</f>
        <v>ＯＫ</v>
      </c>
    </row>
    <row r="40" ht="16.5" customHeight="1" thickTop="1"/>
    <row r="41" ht="16.5" customHeight="1"/>
    <row r="42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10">
    <mergeCell ref="M16:N16"/>
    <mergeCell ref="K19:L19"/>
    <mergeCell ref="K29:L29"/>
    <mergeCell ref="A1:I1"/>
    <mergeCell ref="A3:C3"/>
    <mergeCell ref="D3:I3"/>
    <mergeCell ref="M12:N12"/>
    <mergeCell ref="G14:H14"/>
    <mergeCell ref="G15:H15"/>
    <mergeCell ref="M15:N15"/>
  </mergeCells>
  <printOptions/>
  <pageMargins left="0.98" right="0.47" top="0.7" bottom="0.39" header="0.512" footer="0.34"/>
  <pageSetup horizontalDpi="600" verticalDpi="600" orientation="portrait" paperSize="9" scale="95" r:id="rId6"/>
  <colBreaks count="1" manualBreakCount="1">
    <brk id="9" max="47" man="1"/>
  </colBreaks>
  <drawing r:id="rId5"/>
  <legacyDrawing r:id="rId4"/>
  <oleObjects>
    <oleObject progId="Equation.3" shapeId="131293" r:id="rId1"/>
    <oleObject progId="Equation.3" shapeId="131294" r:id="rId2"/>
    <oleObject progId="Equation.3" shapeId="13129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70" zoomScaleSheetLayoutView="70" zoomScalePageLayoutView="0" workbookViewId="0" topLeftCell="A1">
      <selection activeCell="N38" sqref="N38"/>
    </sheetView>
  </sheetViews>
  <sheetFormatPr defaultColWidth="8.796875" defaultRowHeight="15"/>
  <cols>
    <col min="1" max="2" width="4.59765625" style="1" customWidth="1"/>
    <col min="3" max="3" width="12.59765625" style="1" customWidth="1"/>
    <col min="4" max="4" width="9.5" style="1" bestFit="1" customWidth="1"/>
    <col min="5" max="5" width="10.59765625" style="1" bestFit="1" customWidth="1"/>
    <col min="6" max="6" width="11.69921875" style="1" bestFit="1" customWidth="1"/>
    <col min="7" max="7" width="11" style="1" bestFit="1" customWidth="1"/>
    <col min="8" max="8" width="11.69921875" style="1" bestFit="1" customWidth="1"/>
    <col min="9" max="9" width="9" style="1" customWidth="1"/>
    <col min="10" max="10" width="12.59765625" style="1" customWidth="1"/>
    <col min="11" max="13" width="9.59765625" style="1" customWidth="1"/>
    <col min="14" max="14" width="14.59765625" style="1" customWidth="1"/>
    <col min="15" max="15" width="12.59765625" style="1" customWidth="1"/>
    <col min="16" max="17" width="11.59765625" style="1" customWidth="1"/>
    <col min="18" max="18" width="11.59765625" style="60" customWidth="1"/>
    <col min="19" max="16384" width="9" style="1" customWidth="1"/>
  </cols>
  <sheetData>
    <row r="1" spans="1:9" ht="30" customHeight="1">
      <c r="A1" s="99" t="s">
        <v>179</v>
      </c>
      <c r="B1" s="99"/>
      <c r="C1" s="99"/>
      <c r="D1" s="99"/>
      <c r="E1" s="99"/>
      <c r="F1" s="99"/>
      <c r="G1" s="99"/>
      <c r="H1" s="99"/>
      <c r="I1" s="99"/>
    </row>
    <row r="2" spans="1:9" ht="19.5" customHeight="1">
      <c r="A2" s="54" t="s">
        <v>180</v>
      </c>
      <c r="B2" s="32"/>
      <c r="C2" s="32"/>
      <c r="D2" s="32"/>
      <c r="E2" s="32"/>
      <c r="F2" s="32"/>
      <c r="G2" s="32"/>
      <c r="H2" s="32"/>
      <c r="I2" s="32"/>
    </row>
    <row r="3" spans="1:17" ht="19.5" customHeight="1">
      <c r="A3" s="100" t="s">
        <v>14</v>
      </c>
      <c r="B3" s="100"/>
      <c r="C3" s="100"/>
      <c r="D3" s="101" t="s">
        <v>181</v>
      </c>
      <c r="E3" s="101"/>
      <c r="F3" s="101"/>
      <c r="G3" s="101"/>
      <c r="H3" s="101"/>
      <c r="I3" s="101"/>
      <c r="O3" s="18"/>
      <c r="P3" s="18"/>
      <c r="Q3" s="18"/>
    </row>
    <row r="4" spans="1:16" ht="16.5" customHeight="1">
      <c r="A4" s="1" t="s">
        <v>182</v>
      </c>
      <c r="J4" s="1" t="s">
        <v>183</v>
      </c>
      <c r="O4" s="18"/>
      <c r="P4" s="18"/>
    </row>
    <row r="5" spans="5:18" ht="16.5" customHeight="1">
      <c r="E5" s="1" t="s">
        <v>103</v>
      </c>
      <c r="J5" s="29" t="s">
        <v>184</v>
      </c>
      <c r="K5" s="29" t="s">
        <v>35</v>
      </c>
      <c r="L5" s="29" t="s">
        <v>47</v>
      </c>
      <c r="M5" s="29" t="s">
        <v>185</v>
      </c>
      <c r="N5" s="29" t="s">
        <v>98</v>
      </c>
      <c r="O5" s="29" t="s">
        <v>186</v>
      </c>
      <c r="R5" s="61" t="s">
        <v>187</v>
      </c>
    </row>
    <row r="6" spans="5:18" ht="16.5" customHeight="1">
      <c r="E6" s="1" t="s">
        <v>104</v>
      </c>
      <c r="J6" s="29" t="s">
        <v>188</v>
      </c>
      <c r="K6" s="62">
        <v>650</v>
      </c>
      <c r="L6" s="62">
        <v>65</v>
      </c>
      <c r="M6" s="62">
        <f>ROUND(SUM(K6:L6),0)</f>
        <v>715</v>
      </c>
      <c r="N6" s="29" t="s">
        <v>189</v>
      </c>
      <c r="O6" s="63">
        <v>0.65</v>
      </c>
      <c r="R6" s="64">
        <f>ROUND(IF($D$12=0,,1/360*O6*100*$D$12/10000),6)</f>
        <v>0</v>
      </c>
    </row>
    <row r="7" spans="10:18" ht="16.5" customHeight="1" thickBot="1">
      <c r="J7" s="29" t="s">
        <v>190</v>
      </c>
      <c r="K7" s="62">
        <v>650</v>
      </c>
      <c r="L7" s="62">
        <v>65</v>
      </c>
      <c r="M7" s="62">
        <f>ROUND(SUM(K7:L7),0)</f>
        <v>715</v>
      </c>
      <c r="N7" s="29" t="s">
        <v>189</v>
      </c>
      <c r="O7" s="63">
        <v>0.7</v>
      </c>
      <c r="R7" s="64">
        <f>ROUND(IF($D$12=0,,1/360*O7*100*$D$12/10000),6)</f>
        <v>0</v>
      </c>
    </row>
    <row r="8" spans="3:18" ht="16.5" customHeight="1" thickBot="1">
      <c r="C8" s="3" t="s">
        <v>16</v>
      </c>
      <c r="D8" s="50"/>
      <c r="E8" s="1" t="s">
        <v>192</v>
      </c>
      <c r="H8" s="65" t="e">
        <f>VLOOKUP(D8,J5:M10,4,FALSE)</f>
        <v>#N/A</v>
      </c>
      <c r="I8" s="1" t="s">
        <v>109</v>
      </c>
      <c r="J8" s="29" t="s">
        <v>193</v>
      </c>
      <c r="K8" s="62">
        <v>650</v>
      </c>
      <c r="L8" s="62">
        <v>65</v>
      </c>
      <c r="M8" s="62">
        <f>ROUND(SUM(K8:L8),0)</f>
        <v>715</v>
      </c>
      <c r="N8" s="29" t="s">
        <v>189</v>
      </c>
      <c r="O8" s="63">
        <v>0.75</v>
      </c>
      <c r="R8" s="64">
        <f>ROUND(IF($D$12=0,,1/360*O8*100*$D$12/10000),6)</f>
        <v>0</v>
      </c>
    </row>
    <row r="9" spans="3:18" ht="16.5" customHeight="1" thickBot="1">
      <c r="C9" s="3" t="s">
        <v>17</v>
      </c>
      <c r="D9" s="51"/>
      <c r="E9" s="1" t="s">
        <v>111</v>
      </c>
      <c r="H9" s="65">
        <f>ROUNDDOWN(D9*4,0)</f>
        <v>0</v>
      </c>
      <c r="I9" s="1" t="s">
        <v>18</v>
      </c>
      <c r="J9" s="29" t="s">
        <v>195</v>
      </c>
      <c r="K9" s="62">
        <v>650</v>
      </c>
      <c r="L9" s="62">
        <v>65</v>
      </c>
      <c r="M9" s="62">
        <f>ROUND(SUM(K9:L9),0)</f>
        <v>715</v>
      </c>
      <c r="N9" s="29" t="s">
        <v>196</v>
      </c>
      <c r="O9" s="63">
        <v>0.7</v>
      </c>
      <c r="R9" s="64">
        <f>ROUND(IF($D$12=0,,1/360*O9*100*$D$12/10000),6)</f>
        <v>0</v>
      </c>
    </row>
    <row r="10" spans="3:18" ht="16.5" customHeight="1" thickBot="1">
      <c r="C10" s="3" t="s">
        <v>19</v>
      </c>
      <c r="D10" s="51"/>
      <c r="E10" s="1" t="s">
        <v>113</v>
      </c>
      <c r="J10" s="29" t="s">
        <v>191</v>
      </c>
      <c r="K10" s="62">
        <v>650</v>
      </c>
      <c r="L10" s="62">
        <v>65</v>
      </c>
      <c r="M10" s="62">
        <f>ROUND(SUM(K10:L10),0)</f>
        <v>715</v>
      </c>
      <c r="N10" s="29" t="s">
        <v>194</v>
      </c>
      <c r="O10" s="63">
        <v>0.7</v>
      </c>
      <c r="R10" s="64">
        <f>ROUND(IF($D$12=0,,1/360*O10*100*$D$12/10000),6)</f>
        <v>0</v>
      </c>
    </row>
    <row r="11" spans="3:18" ht="16.5" customHeight="1" thickBot="1">
      <c r="C11" s="3" t="s">
        <v>20</v>
      </c>
      <c r="D11" s="52"/>
      <c r="E11" s="1" t="s">
        <v>197</v>
      </c>
      <c r="J11" s="3"/>
      <c r="O11" s="18" t="s">
        <v>198</v>
      </c>
      <c r="R11" s="66" t="s">
        <v>199</v>
      </c>
    </row>
    <row r="12" spans="3:15" ht="16.5" customHeight="1" thickBot="1">
      <c r="C12" s="3" t="s">
        <v>200</v>
      </c>
      <c r="D12" s="67"/>
      <c r="E12" s="1" t="s">
        <v>201</v>
      </c>
      <c r="J12" s="27" t="s">
        <v>50</v>
      </c>
      <c r="K12" s="30">
        <f>D11</f>
        <v>0</v>
      </c>
      <c r="L12" s="31">
        <f>D11/1000</f>
        <v>0</v>
      </c>
      <c r="M12" s="105" t="s">
        <v>202</v>
      </c>
      <c r="N12" s="105"/>
      <c r="O12" s="4">
        <v>40</v>
      </c>
    </row>
    <row r="13" spans="10:15" ht="16.5" customHeight="1" thickBot="1">
      <c r="J13" s="27" t="s">
        <v>51</v>
      </c>
      <c r="K13" s="27"/>
      <c r="L13" s="31">
        <v>0.01</v>
      </c>
      <c r="M13" s="31"/>
      <c r="N13" s="18" t="s">
        <v>224</v>
      </c>
      <c r="O13" s="4">
        <v>4500</v>
      </c>
    </row>
    <row r="14" spans="3:15" ht="16.5" customHeight="1" thickBot="1">
      <c r="C14" s="4" t="s">
        <v>204</v>
      </c>
      <c r="D14" s="3"/>
      <c r="E14" s="4" t="s">
        <v>21</v>
      </c>
      <c r="F14" s="3"/>
      <c r="G14" s="103" t="e">
        <f>L15*G15</f>
        <v>#DIV/0!</v>
      </c>
      <c r="H14" s="104"/>
      <c r="I14" s="1" t="s">
        <v>225</v>
      </c>
      <c r="J14" s="27" t="s">
        <v>49</v>
      </c>
      <c r="K14" s="27"/>
      <c r="L14" s="31" t="e">
        <f>L15/L16</f>
        <v>#DIV/0!</v>
      </c>
      <c r="M14" s="31"/>
      <c r="N14" s="18" t="s">
        <v>226</v>
      </c>
      <c r="O14" s="4">
        <v>1</v>
      </c>
    </row>
    <row r="15" spans="3:15" ht="16.5" customHeight="1" thickBot="1">
      <c r="C15" s="3"/>
      <c r="D15" s="3"/>
      <c r="E15" s="4" t="s">
        <v>22</v>
      </c>
      <c r="F15" s="3"/>
      <c r="G15" s="103" t="e">
        <f>(23+(1/L13)+(0.00155/L12))/(1+(23+(0.00155/L12))*(L13/SQRT(L14)))*SQRT(L14*L12)</f>
        <v>#DIV/0!</v>
      </c>
      <c r="H15" s="104"/>
      <c r="I15" s="1" t="s">
        <v>227</v>
      </c>
      <c r="J15" s="27" t="s">
        <v>52</v>
      </c>
      <c r="K15" s="27"/>
      <c r="L15" s="31">
        <f>(PI()*(D10/1000)^2)/4</f>
        <v>0</v>
      </c>
      <c r="M15" s="105" t="s">
        <v>228</v>
      </c>
      <c r="N15" s="105"/>
      <c r="O15" s="4" t="s">
        <v>229</v>
      </c>
    </row>
    <row r="16" spans="10:15" ht="16.5" customHeight="1">
      <c r="J16" s="27" t="s">
        <v>53</v>
      </c>
      <c r="K16" s="27"/>
      <c r="L16" s="31">
        <f>PI()*(D10/1000)</f>
        <v>0</v>
      </c>
      <c r="M16" s="105" t="s">
        <v>210</v>
      </c>
      <c r="N16" s="105"/>
      <c r="O16" s="4">
        <v>5</v>
      </c>
    </row>
    <row r="17" spans="1:14" ht="16.5" customHeight="1">
      <c r="A17" s="1" t="s">
        <v>24</v>
      </c>
      <c r="J17"/>
      <c r="K17"/>
      <c r="L17"/>
      <c r="M17"/>
      <c r="N17"/>
    </row>
    <row r="18" spans="10:14" ht="16.5" customHeight="1">
      <c r="J18" s="27"/>
      <c r="K18"/>
      <c r="L18"/>
      <c r="M18"/>
      <c r="N18"/>
    </row>
    <row r="19" spans="2:14" ht="16.5" customHeight="1">
      <c r="B19" s="1" t="s">
        <v>25</v>
      </c>
      <c r="J19"/>
      <c r="K19" s="106" t="s">
        <v>211</v>
      </c>
      <c r="L19" s="107"/>
      <c r="M19"/>
      <c r="N19"/>
    </row>
    <row r="20" ht="16.5" customHeight="1"/>
    <row r="21" spans="3:9" ht="16.5" customHeight="1">
      <c r="C21" s="1" t="s">
        <v>35</v>
      </c>
      <c r="D21" s="68">
        <f>H9</f>
        <v>0</v>
      </c>
      <c r="E21" s="3" t="s">
        <v>212</v>
      </c>
      <c r="F21" s="68" t="e">
        <f>H8</f>
        <v>#N/A</v>
      </c>
      <c r="G21" s="3" t="s">
        <v>213</v>
      </c>
      <c r="H21" s="69" t="e">
        <f>ROUNDDOWN(D21*F21,0)</f>
        <v>#N/A</v>
      </c>
      <c r="I21" s="3" t="s">
        <v>26</v>
      </c>
    </row>
    <row r="22" spans="4:6" ht="16.5" customHeight="1">
      <c r="D22" s="18"/>
      <c r="F22" s="18"/>
    </row>
    <row r="23" spans="4:9" ht="16.5" customHeight="1">
      <c r="D23" s="70" t="e">
        <f>H21</f>
        <v>#N/A</v>
      </c>
      <c r="E23" s="3" t="s">
        <v>230</v>
      </c>
      <c r="F23" s="71">
        <v>1000</v>
      </c>
      <c r="G23" s="3" t="s">
        <v>213</v>
      </c>
      <c r="H23" s="72" t="e">
        <f>ROUNDDOWN(D23/1000,2)</f>
        <v>#N/A</v>
      </c>
      <c r="I23" s="3" t="s">
        <v>27</v>
      </c>
    </row>
    <row r="24" ht="16.5" customHeight="1"/>
    <row r="25" spans="4:9" ht="16.5" customHeight="1">
      <c r="D25" s="72" t="e">
        <f>H23</f>
        <v>#N/A</v>
      </c>
      <c r="E25" s="4" t="s">
        <v>216</v>
      </c>
      <c r="G25" s="3" t="s">
        <v>213</v>
      </c>
      <c r="H25" s="73" t="e">
        <f>ROUNDDOWN(D25/24/60/60,6)</f>
        <v>#N/A</v>
      </c>
      <c r="I25" s="3" t="s">
        <v>217</v>
      </c>
    </row>
    <row r="26" spans="4:9" ht="16.5" customHeight="1">
      <c r="D26" s="72"/>
      <c r="E26" s="4"/>
      <c r="G26" s="3"/>
      <c r="H26" s="73"/>
      <c r="I26" s="3"/>
    </row>
    <row r="27" spans="3:15" ht="16.5" customHeight="1">
      <c r="C27" s="1" t="s">
        <v>218</v>
      </c>
      <c r="D27" s="72"/>
      <c r="E27" s="4"/>
      <c r="G27" s="3"/>
      <c r="H27" s="73" t="e">
        <f>VLOOKUP(D8,J5:R10,9,FALSE)</f>
        <v>#N/A</v>
      </c>
      <c r="I27" s="3" t="s">
        <v>217</v>
      </c>
      <c r="O27" s="18"/>
    </row>
    <row r="28" spans="4:9" ht="16.5" customHeight="1">
      <c r="D28" s="72"/>
      <c r="E28" s="4"/>
      <c r="G28" s="3"/>
      <c r="H28" s="73"/>
      <c r="I28" s="3"/>
    </row>
    <row r="29" spans="3:12" ht="16.5" customHeight="1">
      <c r="C29" s="1" t="s">
        <v>219</v>
      </c>
      <c r="D29" s="1" t="e">
        <f>H25</f>
        <v>#N/A</v>
      </c>
      <c r="E29" s="3" t="s">
        <v>231</v>
      </c>
      <c r="F29" s="74" t="e">
        <f>VLOOKUP(D8,J5:R10,9,FALSE)</f>
        <v>#N/A</v>
      </c>
      <c r="G29" s="3" t="s">
        <v>232</v>
      </c>
      <c r="H29" s="73" t="e">
        <f>D29+F29</f>
        <v>#N/A</v>
      </c>
      <c r="I29" s="3" t="s">
        <v>233</v>
      </c>
      <c r="K29" s="108" t="s">
        <v>221</v>
      </c>
      <c r="L29" s="109"/>
    </row>
    <row r="30" ht="16.5" customHeight="1"/>
    <row r="31" spans="2:6" ht="16.5" customHeight="1">
      <c r="B31" s="1" t="s">
        <v>28</v>
      </c>
      <c r="D31" s="75"/>
      <c r="E31" s="76"/>
      <c r="F31" s="77"/>
    </row>
    <row r="32" ht="16.5" customHeight="1"/>
    <row r="33" ht="16.5" customHeight="1">
      <c r="C33" s="1" t="s">
        <v>222</v>
      </c>
    </row>
    <row r="34" ht="16.5" customHeight="1"/>
    <row r="35" spans="5:7" ht="16.5" customHeight="1">
      <c r="E35" s="23" t="e">
        <f>G14</f>
        <v>#DIV/0!</v>
      </c>
      <c r="F35" s="3" t="s">
        <v>128</v>
      </c>
      <c r="G35" s="73" t="e">
        <f>H29</f>
        <v>#N/A</v>
      </c>
    </row>
    <row r="36" spans="11:12" ht="16.5" customHeight="1">
      <c r="K36" s="78"/>
      <c r="L36" s="78"/>
    </row>
    <row r="37" spans="5:11" ht="16.5" customHeight="1">
      <c r="E37" s="23" t="e">
        <f>E35</f>
        <v>#DIV/0!</v>
      </c>
      <c r="F37" s="3" t="s">
        <v>234</v>
      </c>
      <c r="G37" s="73" t="e">
        <f>ROUND(G35*2,6)</f>
        <v>#N/A</v>
      </c>
      <c r="K37"/>
    </row>
    <row r="38" ht="16.5" customHeight="1" thickBot="1"/>
    <row r="39" spans="7:8" ht="21.75" customHeight="1" thickBot="1" thickTop="1">
      <c r="G39" s="25" t="s">
        <v>29</v>
      </c>
      <c r="H39" s="26" t="e">
        <f>IF(G37&lt;E37,"ＯＫ","問題あり")</f>
        <v>#N/A</v>
      </c>
    </row>
    <row r="40" ht="16.5" customHeight="1" thickTop="1"/>
    <row r="41" ht="16.5" customHeight="1"/>
    <row r="42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10">
    <mergeCell ref="M16:N16"/>
    <mergeCell ref="K19:L19"/>
    <mergeCell ref="K29:L29"/>
    <mergeCell ref="A1:I1"/>
    <mergeCell ref="A3:C3"/>
    <mergeCell ref="D3:I3"/>
    <mergeCell ref="M12:N12"/>
    <mergeCell ref="G14:H14"/>
    <mergeCell ref="G15:H15"/>
    <mergeCell ref="M15:N15"/>
  </mergeCells>
  <printOptions/>
  <pageMargins left="0.98" right="0.47" top="0.7" bottom="0.39" header="0.512" footer="0.34"/>
  <pageSetup horizontalDpi="600" verticalDpi="600" orientation="portrait" paperSize="9" scale="95" r:id="rId6"/>
  <colBreaks count="1" manualBreakCount="1">
    <brk id="9" max="47" man="1"/>
  </colBreaks>
  <drawing r:id="rId5"/>
  <legacyDrawing r:id="rId4"/>
  <oleObjects>
    <oleObject progId="Equation.3" shapeId="131296" r:id="rId1"/>
    <oleObject progId="Equation.3" shapeId="131297" r:id="rId2"/>
    <oleObject progId="Equation.3" shapeId="13129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濱田輝秀</dc:creator>
  <cp:keywords/>
  <dc:description/>
  <cp:lastModifiedBy>gesui06</cp:lastModifiedBy>
  <cp:lastPrinted>2021-03-02T06:56:52Z</cp:lastPrinted>
  <dcterms:created xsi:type="dcterms:W3CDTF">2000-04-12T02:15:25Z</dcterms:created>
  <dcterms:modified xsi:type="dcterms:W3CDTF">2021-09-06T00:29:56Z</dcterms:modified>
  <cp:category/>
  <cp:version/>
  <cp:contentType/>
  <cp:contentStatus/>
</cp:coreProperties>
</file>